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935" windowHeight="7620" tabRatio="953" firstSheet="4" activeTab="10"/>
  </bookViews>
  <sheets>
    <sheet name="Опт.пигтейлы" sheetId="1" r:id="rId1"/>
    <sheet name="Опт.патчкорды (SIMPLEX)" sheetId="2" r:id="rId2"/>
    <sheet name="Опт.патчкорды (DUPLEX)" sheetId="3" r:id="rId3"/>
    <sheet name="Опт.адаптеры" sheetId="4" r:id="rId4"/>
    <sheet name="Опт.аттенюаторы" sheetId="5" r:id="rId5"/>
    <sheet name="Опт.коннекторы" sheetId="6" r:id="rId6"/>
    <sheet name="Опт.кроссы PON-FDF" sheetId="7" r:id="rId7"/>
    <sheet name="Опт.кроссы НЕВЫДВ." sheetId="8" r:id="rId8"/>
    <sheet name="Опт.кроссы ВЫДВ." sheetId="9" r:id="rId9"/>
    <sheet name="Опт.кроссы НАСТЕННЫЕ" sheetId="10" r:id="rId10"/>
    <sheet name="Опт.МИНИ кроссы" sheetId="11" r:id="rId11"/>
    <sheet name="Опт.сплитера(1310-1550)" sheetId="12" r:id="rId12"/>
    <sheet name="Опт.медиаконвертеры" sheetId="13" r:id="rId13"/>
    <sheet name="Опт.муфты" sheetId="14" r:id="rId14"/>
    <sheet name="Опт.мультиплексоры" sheetId="15" r:id="rId15"/>
    <sheet name="Инструменты для сварки ВОК" sheetId="16" r:id="rId16"/>
  </sheets>
  <definedNames/>
  <calcPr fullCalcOnLoad="1"/>
</workbook>
</file>

<file path=xl/sharedStrings.xml><?xml version="1.0" encoding="utf-8"?>
<sst xmlns="http://schemas.openxmlformats.org/spreadsheetml/2006/main" count="1493" uniqueCount="497">
  <si>
    <t>SC</t>
  </si>
  <si>
    <t>SM(9/125)</t>
  </si>
  <si>
    <t>SIMPLEX</t>
  </si>
  <si>
    <t>FC</t>
  </si>
  <si>
    <t>ST</t>
  </si>
  <si>
    <t>LC</t>
  </si>
  <si>
    <t>E2000</t>
  </si>
  <si>
    <t>MU</t>
  </si>
  <si>
    <t>MTRG</t>
  </si>
  <si>
    <t>MM(62,5/125)</t>
  </si>
  <si>
    <t>MM(50/125)</t>
  </si>
  <si>
    <t>Тип Коннектора</t>
  </si>
  <si>
    <t>Диаметр Кабеля</t>
  </si>
  <si>
    <t>Тип волокна (одномод/многомод)</t>
  </si>
  <si>
    <t>Тип кабеля (одинарный/парный)</t>
  </si>
  <si>
    <t>Цена, с уч.НДС 12%</t>
  </si>
  <si>
    <t>ОПТИЧЕСКИЕ ПИГТЕЙЛЫ (ПОЛУШНУРЫ)</t>
  </si>
  <si>
    <t xml:space="preserve">Тип  </t>
  </si>
  <si>
    <t>Полировка</t>
  </si>
  <si>
    <t>Одномод (SINGLE MODE) 9/125 nm</t>
  </si>
  <si>
    <t>Многомод (MILTI MODE) 62,5/125  / 50/125 nm</t>
  </si>
  <si>
    <t>Длина пигтейла, метр (СТАНДАРТ)</t>
  </si>
  <si>
    <t>SC/APC-SC/APC</t>
  </si>
  <si>
    <t>SC/APC-SC/UPC</t>
  </si>
  <si>
    <t>SC/UPC-SC/UPC</t>
  </si>
  <si>
    <t>FC/APC-FC/APC</t>
  </si>
  <si>
    <t>FC/APC-FC/UPC</t>
  </si>
  <si>
    <t>FC/UPC-FC/UPC</t>
  </si>
  <si>
    <t>ST/APC-ST/APC</t>
  </si>
  <si>
    <t>ST/APC-ST/UPC</t>
  </si>
  <si>
    <t>ST/UPC-ST/UPC</t>
  </si>
  <si>
    <t>LC/APC-LC/APC</t>
  </si>
  <si>
    <t>LC/APC-LC/UPC</t>
  </si>
  <si>
    <t>LC/UPC-LC/UPC</t>
  </si>
  <si>
    <t>SC/FC</t>
  </si>
  <si>
    <t>SC/APC-FC/APC</t>
  </si>
  <si>
    <t>SC/APC-FC/UPC</t>
  </si>
  <si>
    <t>SC/UPC-FC/APC</t>
  </si>
  <si>
    <t>SC/UPC-FC/UPC</t>
  </si>
  <si>
    <t>SC/ST</t>
  </si>
  <si>
    <t>SC/APC-ST/APC</t>
  </si>
  <si>
    <t>SC/APC-ST/UPC</t>
  </si>
  <si>
    <t>SC/UPC-ST/APC</t>
  </si>
  <si>
    <t>SC/UPC-ST/UPC</t>
  </si>
  <si>
    <t>SC/LC</t>
  </si>
  <si>
    <t>SC/APC-LC/APC</t>
  </si>
  <si>
    <t>SC/APC-LC/UPC</t>
  </si>
  <si>
    <t>SC/UPC-LC/APC</t>
  </si>
  <si>
    <t>SC/UPC-LC/UPC</t>
  </si>
  <si>
    <t>FC/ST</t>
  </si>
  <si>
    <t>FC/APC-ST/APC</t>
  </si>
  <si>
    <t>FC/APC-ST/UPC</t>
  </si>
  <si>
    <t>FC/UPC-ST/APC</t>
  </si>
  <si>
    <t>FC/UPC-ST/UPC</t>
  </si>
  <si>
    <t>FC/LC</t>
  </si>
  <si>
    <t>FC/APC-LC/APC</t>
  </si>
  <si>
    <t>FC/APC-LC/UPC</t>
  </si>
  <si>
    <t>FC/UPC-LC/APC</t>
  </si>
  <si>
    <t>FC/UPC-LC/UPC</t>
  </si>
  <si>
    <t>ST/LC</t>
  </si>
  <si>
    <t>ST/APC-LC/APC</t>
  </si>
  <si>
    <t>ST/APC-LC/UPC</t>
  </si>
  <si>
    <t>ST/UPC-LC/APC</t>
  </si>
  <si>
    <t>ST/UPC-LC/UPC</t>
  </si>
  <si>
    <t>E2000/APC-SC/APC</t>
  </si>
  <si>
    <t>E2000/APC-SC/UPC</t>
  </si>
  <si>
    <t>E2000/UPC-SC/APC</t>
  </si>
  <si>
    <t>E2000/UPC-SC/UPC</t>
  </si>
  <si>
    <t>E2000/LC</t>
  </si>
  <si>
    <t>E2000/APC-LC/APC</t>
  </si>
  <si>
    <t>E2000/APC-LC/UPC</t>
  </si>
  <si>
    <t>E2000/UPC-LC/APC</t>
  </si>
  <si>
    <t>E2000/UPC-LC/UPC</t>
  </si>
  <si>
    <t>E2000/E2000</t>
  </si>
  <si>
    <t>E2000/APC-E2000/APC</t>
  </si>
  <si>
    <t>E2000/APC-E2000/UPC</t>
  </si>
  <si>
    <t>E2000/UPC-E2000/UPC</t>
  </si>
  <si>
    <t>MU/MU</t>
  </si>
  <si>
    <t>MU/UPC-MU/UPC</t>
  </si>
  <si>
    <t>MU/UPC-SC/UPC</t>
  </si>
  <si>
    <t>MU/UPC-FC/UPC</t>
  </si>
  <si>
    <t>MU/UPC-ST/UPC</t>
  </si>
  <si>
    <t>MU/UPC-LC/UPC</t>
  </si>
  <si>
    <t>MTRG/MTRG</t>
  </si>
  <si>
    <t>MTRG/UPC-MTRG/UPC</t>
  </si>
  <si>
    <t>MTRG/UPC-SC/UPC</t>
  </si>
  <si>
    <t>MTRG/UPC-FC/UPC</t>
  </si>
  <si>
    <t>MTRG/UPC-ST/UPC</t>
  </si>
  <si>
    <t>MTRG/UPC-LC/UPC</t>
  </si>
  <si>
    <t>ОПТИЧЕСКИЕ ПАТЧ-КОРДЫ (соединительные шнуры)</t>
  </si>
  <si>
    <t>Тип волокна</t>
  </si>
  <si>
    <t>Тип коннектора</t>
  </si>
  <si>
    <t>Тип Полировки</t>
  </si>
  <si>
    <t>Тип кабеля</t>
  </si>
  <si>
    <t>SM(9/125) - одномодовый</t>
  </si>
  <si>
    <t>SIMPLEX - Одинарный</t>
  </si>
  <si>
    <t>МM(62,5/125)/(50/125)нм - многомодовый</t>
  </si>
  <si>
    <t>ТОЛЬКО DUPLEX(!!!) - Парный</t>
  </si>
  <si>
    <t>SM(9/125) или (62,5/125)/(50/125)</t>
  </si>
  <si>
    <t>Цена, в тенге (метраж)</t>
  </si>
  <si>
    <t>DUPLEX - Двойной (парный)</t>
  </si>
  <si>
    <t>SC/APC</t>
  </si>
  <si>
    <t>SC/UPC</t>
  </si>
  <si>
    <t>FC/APC</t>
  </si>
  <si>
    <t>FC/UPC</t>
  </si>
  <si>
    <t>ST/APC</t>
  </si>
  <si>
    <t>ST/UPC</t>
  </si>
  <si>
    <t>LC/APC</t>
  </si>
  <si>
    <t>LC/UPC</t>
  </si>
  <si>
    <t>E2000/APC</t>
  </si>
  <si>
    <t>E2000/UPC</t>
  </si>
  <si>
    <t>MU/APC</t>
  </si>
  <si>
    <t>MTRG/UPC</t>
  </si>
  <si>
    <t>MU/UPC</t>
  </si>
  <si>
    <t>ОПТИЧЕСКИЕ АДАПТЕРЫ (ПЕРЕХОДНИКИ, РОЗЕТКИ)</t>
  </si>
  <si>
    <t>APC</t>
  </si>
  <si>
    <t>UPC</t>
  </si>
  <si>
    <t>Е2000</t>
  </si>
  <si>
    <t>ОПТИЧЕСКИЕ АТТЕНЮАТОРЫ (ОСЛАБИТЕЛИ СИГНАЛА)</t>
  </si>
  <si>
    <t>Величина, dB</t>
  </si>
  <si>
    <t>ФИКСИРОВАННЫЕ (тип розетка)</t>
  </si>
  <si>
    <t>ОПТИЧЕСКИЕ КОННЕКТОРЫ</t>
  </si>
  <si>
    <t>Тип корпуса (одинарный/парный)</t>
  </si>
  <si>
    <t>от 1 dB ~ 30 dB</t>
  </si>
  <si>
    <t>пустой</t>
  </si>
  <si>
    <t>4 порта</t>
  </si>
  <si>
    <t>8 портов</t>
  </si>
  <si>
    <t>10 портов</t>
  </si>
  <si>
    <t>12 портов</t>
  </si>
  <si>
    <t>16 портов</t>
  </si>
  <si>
    <t>24 порта</t>
  </si>
  <si>
    <t>28 портов</t>
  </si>
  <si>
    <t>32 порта</t>
  </si>
  <si>
    <t>36 портов</t>
  </si>
  <si>
    <t>48 портов</t>
  </si>
  <si>
    <t>72 порта</t>
  </si>
  <si>
    <t>96 порта</t>
  </si>
  <si>
    <t>Тип полировки</t>
  </si>
  <si>
    <t>Характеристика комплектации</t>
  </si>
  <si>
    <t>Тип коннектора, адаптера</t>
  </si>
  <si>
    <t>SM(9/125) одномодовый</t>
  </si>
  <si>
    <t>6 портов</t>
  </si>
  <si>
    <t>20 портов</t>
  </si>
  <si>
    <t>КРОССЫ УКОМПЛЕКТОВАННЫЕ (ПИГТЕЙЛЫ+АДАПТЕРЫ+КДЗС)</t>
  </si>
  <si>
    <t>Количество укомплектованных портов</t>
  </si>
  <si>
    <t>ОПТИЧЕСКИЕ КРОССЫ - В 19" СТОЙКУ, ВЫДВИЖНЫЕ, УКОМПЛЕКТОВАННЫЕ</t>
  </si>
  <si>
    <t>ОПТИЧЕСКИЕ КРОССЫ - НАСТЕННЫЕ,  УКОМПЛЕКТОВАННЫЕ</t>
  </si>
  <si>
    <t>144 порта</t>
  </si>
  <si>
    <t>ОПТИЧЕСКИЕ КРОССЫ - МИНИ,  УКОМПЛЕКТОВАННЫЕ</t>
  </si>
  <si>
    <t>2 порта</t>
  </si>
  <si>
    <t>1 U (480x300x44.5) 3,5кг</t>
  </si>
  <si>
    <t>2 U (480x300x89) 4,3кг</t>
  </si>
  <si>
    <t>3U (480x300x132.5) 5,2кг</t>
  </si>
  <si>
    <t>4U (480x300x172) 6,2кг</t>
  </si>
  <si>
    <t>1 U (480x310x44.5) 4кг</t>
  </si>
  <si>
    <t>2U (480x310x89) 5,5кг</t>
  </si>
  <si>
    <t>3U (480x310x132.5) 7кг</t>
  </si>
  <si>
    <t>4U (480x310x172) 8кг</t>
  </si>
  <si>
    <t>1 U (310x310x88.2) 3,7кг</t>
  </si>
  <si>
    <t>2U (360x360x110) 5кг</t>
  </si>
  <si>
    <t>3U (360x360x110) 5кг</t>
  </si>
  <si>
    <t>4U (360x360x140) 5,5кг</t>
  </si>
  <si>
    <t>5U (360x360x200) 6кг</t>
  </si>
  <si>
    <t>1 U (140x190x34.7)  1кг</t>
  </si>
  <si>
    <t>ОПТИЧЕСКИЕ СПЛИТТЕРА (РАЗВЕТВИТЕЛИ)</t>
  </si>
  <si>
    <t>Тип</t>
  </si>
  <si>
    <t>Деление оптической мощности, %</t>
  </si>
  <si>
    <t>Рабочая длина волны, нм</t>
  </si>
  <si>
    <t>Диаметр кабеля, мм</t>
  </si>
  <si>
    <t>1x2</t>
  </si>
  <si>
    <t>SC/LC (APC)</t>
  </si>
  <si>
    <t>1х3</t>
  </si>
  <si>
    <t>(33:33:33)</t>
  </si>
  <si>
    <t>(25:25:25:25)</t>
  </si>
  <si>
    <t>1х6</t>
  </si>
  <si>
    <t>1х8</t>
  </si>
  <si>
    <t>1х12</t>
  </si>
  <si>
    <t>1х16</t>
  </si>
  <si>
    <t>1x18</t>
  </si>
  <si>
    <t>1x24</t>
  </si>
  <si>
    <t>1x28</t>
  </si>
  <si>
    <t>1x32</t>
  </si>
  <si>
    <t>1x48</t>
  </si>
  <si>
    <t>Характеристика</t>
  </si>
  <si>
    <t>Деление</t>
  </si>
  <si>
    <t>1х4</t>
  </si>
  <si>
    <t>0,9 mm ~ 3,00mm</t>
  </si>
  <si>
    <t>Тип корпуса</t>
  </si>
  <si>
    <t>Fiber optic port</t>
  </si>
  <si>
    <t>No. of Fiber</t>
  </si>
  <si>
    <t xml:space="preserve"> Fiber optic port speed</t>
  </si>
  <si>
    <t>Fiber optic wavelength</t>
  </si>
  <si>
    <t>Optical connector</t>
  </si>
  <si>
    <t>Fiber length</t>
  </si>
  <si>
    <t>ОПТИЧЕСКИЕ МЕДИАКОНВЕРТЕРЫ (ПРЕОБРАЗОВАТЕЛИ СИГНАЛОВ)</t>
  </si>
  <si>
    <t>Fiber Optic Ethernet Converter</t>
  </si>
  <si>
    <t>Singlemode</t>
  </si>
  <si>
    <t>dual</t>
  </si>
  <si>
    <t>with SFP module</t>
  </si>
  <si>
    <t>one</t>
  </si>
  <si>
    <t>Multimode</t>
  </si>
  <si>
    <t>Скорость (RJ45 port (shiled)</t>
  </si>
  <si>
    <t xml:space="preserve"> Скорость (RJ45 speed)</t>
  </si>
  <si>
    <t>10/100base-T</t>
  </si>
  <si>
    <t>10/100 Mbps</t>
  </si>
  <si>
    <t>100 Mbps</t>
  </si>
  <si>
    <t>1310nm</t>
  </si>
  <si>
    <t>2Km</t>
  </si>
  <si>
    <t>10/100/1000base-T</t>
  </si>
  <si>
    <t>10/100/1000 Mpbs</t>
  </si>
  <si>
    <t>1000 Mbps</t>
  </si>
  <si>
    <t>850nm</t>
  </si>
  <si>
    <t>550m</t>
  </si>
  <si>
    <t>20km</t>
  </si>
  <si>
    <t>LC/SC</t>
  </si>
  <si>
    <t>10km</t>
  </si>
  <si>
    <t>1550nm</t>
  </si>
  <si>
    <t>20 km</t>
  </si>
  <si>
    <t>ОПТИЧЕСКИЕ МУФТЫ (УНИВЕРСАЛЬНЫЕ, ПРОХОДНЫЕ, ГЕРМЕТИЧНЫЕ)</t>
  </si>
  <si>
    <t>8mm</t>
  </si>
  <si>
    <t>Размеры, мм</t>
  </si>
  <si>
    <t>Кол-во входов/выходов для кабеля</t>
  </si>
  <si>
    <t>Вес, кг</t>
  </si>
  <si>
    <t>4 кассеты по 12 волокон</t>
  </si>
  <si>
    <t>6 кассет по 24 волокна</t>
  </si>
  <si>
    <t xml:space="preserve">Хар-ка оптических кассет </t>
  </si>
  <si>
    <t>Модель</t>
  </si>
  <si>
    <t>Цена, с учетом НДС 12%</t>
  </si>
  <si>
    <t>Краткая хар-ка муфты</t>
  </si>
  <si>
    <t>ПАРАМЕТРЫ МУФТЫ</t>
  </si>
  <si>
    <t>FOCSS KT-G-L-16</t>
  </si>
  <si>
    <t>FOCS KT-G-L-19</t>
  </si>
  <si>
    <t>FOCM KT-G-L-19</t>
  </si>
  <si>
    <r>
      <t>3</t>
    </r>
    <r>
      <rPr>
        <b/>
        <sz val="8"/>
        <color indexed="8"/>
        <rFont val="Calibri"/>
        <family val="2"/>
      </rPr>
      <t>~</t>
    </r>
    <r>
      <rPr>
        <b/>
        <sz val="8"/>
        <color indexed="8"/>
        <rFont val="Arial Narrow"/>
        <family val="2"/>
      </rPr>
      <t>3</t>
    </r>
  </si>
  <si>
    <t>19mm</t>
  </si>
  <si>
    <t>29mm</t>
  </si>
  <si>
    <t>3 кассеты по 24 волокна</t>
  </si>
  <si>
    <t>Unit Price(USD/pc)</t>
  </si>
  <si>
    <t>OP-FMO-E1(Dual fiber)</t>
  </si>
  <si>
    <t>Mini box,1 E1 port, SM, dual fiber, SC connector,120 Ohm impedace,-48VDC or 220VAC, 20km</t>
  </si>
  <si>
    <t>Mini box,1 E1 port, SM, dual fiber, SC connector,120 Ohm impedace,-48VDC or 220VAC, 40km</t>
  </si>
  <si>
    <t>Mini box,1 E1 port, SM, dual fiber, SC connector,120 Ohm impedace,-48VDC or 220VAC, 60km</t>
  </si>
  <si>
    <t>OP-FMO-E1(Single fiber)</t>
  </si>
  <si>
    <t>Mini box,1 E1 port, SM, Single fiber, SC connector,120 Ohm impedace,-48VDC or 220VAC, 20km</t>
  </si>
  <si>
    <t>Mini box,1 E1 port, SM, Single fiber, SC connnector, 120 Ohm impedace,-48VDC or 220VAC, 40km</t>
  </si>
  <si>
    <t>Mini box,1 E1 port, SM, Single fiber, SC connector,120 Ohm impedace,-48VDC or 220VAC, 60km</t>
  </si>
  <si>
    <t>OP-FMO-2E1(Dual fiber)</t>
  </si>
  <si>
    <t>Mini box,2 E1 ports, SM, dual fiber, SC connector, 120 Ohm impedace,-48VDC or 220VAC, 20km</t>
  </si>
  <si>
    <t>Mini box,2 E1 ports, SM, dual fiber, SC connector, 120 Ohm impedace,-48VDC or 220VAC, 40km</t>
  </si>
  <si>
    <t>Mini box,2 E1 ports, SM, dual fiber, SC connector, 120 Ohm impedace,-48VDC or 220VAC, 60km</t>
  </si>
  <si>
    <t>OP-FMO-2E1(Single fiber)</t>
  </si>
  <si>
    <t>Mini box,2 E1 ports, SM, Single fiber, SC connector, 120 Ohm impedace,-48VDC or 220VAC, 20km</t>
  </si>
  <si>
    <t>Mini box,2 E1 ports, SM, Single fiber, SC connector, 120 Ohm impedace,-48VDC or 220VAC, 40km</t>
  </si>
  <si>
    <t>Mini box,2 E1 ports, SM, Single fiber, SC connector, 120 Ohm impedace,-48VDC or 220VAC, 60km</t>
  </si>
  <si>
    <t>OP-FMO-4E1(Dual fiber)</t>
  </si>
  <si>
    <t>Mini box,4 E1 ports, SM, dual fiber, SC connector, 120 Ohm impedace,-48VDC or 220VAC, 20km</t>
  </si>
  <si>
    <t>Mini box,4 E1 ports, SM, dual fiber, SC connector, 120 Ohm impedace,-48VDC or 220VAC, 40km</t>
  </si>
  <si>
    <t>Mini box,4 E1 ports, SM, dual fiber, SC connector, 120 Ohm impedace,-48VDC or 220VAC, 60km</t>
  </si>
  <si>
    <t>Mini box,4 E1 ports, SM, dual fiber, SC connector, 120 Ohm impedace,-48VDC or 220VAC, 120km</t>
  </si>
  <si>
    <t>OP-FMO-4E1(Single fiber)</t>
  </si>
  <si>
    <t>Mini box,4 E1 ports, SM, Single fiber, SC connector, 120 Ohm impedace,-48VDC or 220VAC, 20km</t>
  </si>
  <si>
    <t>Mini box,4 E1 ports, SM, Single fiber, SC connector, 120 Ohm impedace,-48VDC or 220VAC, 40km</t>
  </si>
  <si>
    <t>Mini box,4 E1 ports, SM, Single fiber, SC connector, 120 Ohm impedace,-48VDC or 220VAC, 60km</t>
  </si>
  <si>
    <t>OP-FMO-6E1(Dual fiber)</t>
  </si>
  <si>
    <t>19" Rack ,6 E1 ports, SM, dual fiber, SC connector, 120 Ohm impedace,-48VDC or 220VAC, 20km</t>
  </si>
  <si>
    <t>19" Rack ,6 E1 ports, SM, dual fiber, SC connector, 120 Ohm impedace,-48VDC or 220VAC, 40km</t>
  </si>
  <si>
    <t>19" Rack ,6 E1 ports, SM, dual fiber, SC connector, 120 Ohm impedace,-48VDC or 220VAC, 60km</t>
  </si>
  <si>
    <t>OP-FMO-6E1(Single fiber)</t>
  </si>
  <si>
    <t>19" Rack ,6 E1 ports, SM, Single fiber, SC connector, 120 Ohm impedace,-48VDC or 220VAC, 20km</t>
  </si>
  <si>
    <t>19" Rack , 6 E1 ports, SM, Single fiber, SC connector, 120 Ohm impedace,-48VDC or 220VAC, 40km</t>
  </si>
  <si>
    <t>19" Rack,6 E1 ports, SM, Single fiber, SC connector, 120 Ohm impedace,-48VDC or 220VAC, 60km</t>
  </si>
  <si>
    <t>OP-FMO-8E1(Dual fiber)</t>
  </si>
  <si>
    <t>19" Rack ,8 E1 ports, SM, Dual fiber, SC connector, 120 Ohm impedace,-48VDC or 220VAC, 20km</t>
  </si>
  <si>
    <t>19" Rack ,8 E1 ports, SM, Dual fiber, SC connector, 120 Ohm impedace,-48VDC or 220VAC, 40km</t>
  </si>
  <si>
    <t>19" Rack ,8 E1 ports, SM, Dual fiber, SC connector, 120 Ohm impedace,-48VDC or 220VAC, 60km</t>
  </si>
  <si>
    <t>OP-FMO-8E1(Single fiber)</t>
  </si>
  <si>
    <t>19" Rack ,8 E1 ports, SM, Single fiber, SC connector, 120 Ohm impedace,-48VDC or 220VAC, 20km</t>
  </si>
  <si>
    <t>19" Rack , 8 E1 ports, SM, Single fiber, SC connector, 120 Ohm impedace,-48VDC or 220VAC, 40km</t>
  </si>
  <si>
    <t>19" Rack,8 E1 ports, SM, Single fiber, SC connector, 120 Ohm impedace,-48VDC or 220VAC, 60km</t>
  </si>
  <si>
    <t>OP-FMO-16E1(Dual fiber)</t>
  </si>
  <si>
    <t>19" Rack ,16 E1 ports, SM, Dual fiber, SC connector, 120 Ohm impedace,-48VDC or 220VAC, 20km</t>
  </si>
  <si>
    <t>19" Rack ,16 E1 ports, SM, Dual fiber, SC connector, 120 Ohm impedace,-48VDC or 220VAC, 40km</t>
  </si>
  <si>
    <t>19" Rack ,16 E1 ports, SM, Dual fiber, SC connector, 120 Ohm impedace,-48VDC or 220VAC, 60km</t>
  </si>
  <si>
    <t>OP-FMO-16E1(Single fiber)</t>
  </si>
  <si>
    <t>19" Rack ,16 E1 ports, SM, Single fiber, SC connector, 120 Ohm impedace,-48VDC or 220VAC, 20km</t>
  </si>
  <si>
    <t>19" Rack , 16 E1 ports, SM, Single fiber, SC connector, 120 Ohm impedace,-48VDC or 220VAC, 40km</t>
  </si>
  <si>
    <t>19" Rack,16 E1 ports, SM, Single fiber, SC connector, 120 Ohm impedace,-48VDC or 220VAC, 60km</t>
  </si>
  <si>
    <t>OP-FMO-E1+V.35+4FXOS+4E&amp;M</t>
  </si>
  <si>
    <t xml:space="preserve">Optical multiplexer, with 1 E1 port, 1 V.35 port, 4 FXO/S port and 4 E&amp;M port, </t>
  </si>
  <si>
    <t>OP-75-120</t>
  </si>
  <si>
    <t>Resistance multiplexer, 75 Ohm to 120 Ohm</t>
  </si>
  <si>
    <t>Мультиплексоры в 19'' стойку</t>
  </si>
  <si>
    <t>Мини боксы</t>
  </si>
  <si>
    <r>
      <t xml:space="preserve">ОПТИЧЕСКИЕ МУЛЬТИПЛЕКСОРЫ </t>
    </r>
    <r>
      <rPr>
        <b/>
        <sz val="10"/>
        <color indexed="10"/>
        <rFont val="Arial Narrow"/>
        <family val="2"/>
      </rPr>
      <t>Мультиплексор в оптике — устройство в ВОЛС, позволяющее, с помощью пучков света с разными длинами волн и дифракционной решетки (фазовой, амплитудной), передавать по одной коммуникационной линии одновременно несколько различных потоков данных.
Мультиплексор в телекоммуникациях — устройство или программа, позволяющая передавать по одной коммуникационной линии или каналу передачи одновременно несколько различных потоков данных.</t>
    </r>
  </si>
  <si>
    <t>345×193×130</t>
  </si>
  <si>
    <t>450×187×130</t>
  </si>
  <si>
    <t>450×187×166</t>
  </si>
  <si>
    <t>КРОССЫ УКОМПЛЕКТОВАННЫЕ (АДАПТЕРЫ+КДЗС)</t>
  </si>
  <si>
    <t xml:space="preserve">Оптические распределительные кроссы PON FDF (64 port) (32 port) (16 port) (8 port) устанавливаются
на переходе от линейной к распределительной части сети FTT(x) PON. 
Кроссы изготавливаются в настенном исполнении и предназначены для установки внутри зданий.
Материал изготовления - сталь, окрашенная  эмалями и оборудованы крышкой с запорным
устройством. Крышка снабжена уплотнителями, выполнена съемной и может открываться.
В правой части корпуса расположены 2 поворотные кассеты. Нижняя кассета предназначена для
подключения ВОК линейной части сети, верхняя - для подключения внутридомовых кабелей. 
Правая часть корпуса используется для кроссировки. Здесь же может быть выложен излишек длины 
патчкордов. Кроме того, имеется возможность выводить патчкорды из шкафа через пылезащищен
ные щелевые уплотнения, расположенные в верхней и нижней частях корпуса.
</t>
  </si>
  <si>
    <t>ИНСТРУМЕНТЫ ДЛЯ СВАРКИ ВОК</t>
  </si>
  <si>
    <t>Наименование</t>
  </si>
  <si>
    <t>№</t>
  </si>
  <si>
    <t>Механический соединитель (метод горячей сварки)</t>
  </si>
  <si>
    <t>Маркировка</t>
  </si>
  <si>
    <t>AJW-MS-SM</t>
  </si>
  <si>
    <t>Держатель из нержавеющей стали</t>
  </si>
  <si>
    <t>Сменные соединители</t>
  </si>
  <si>
    <t>Скалыватель CI-01</t>
  </si>
  <si>
    <t>Скалыватель CI-02</t>
  </si>
  <si>
    <t>Скалыватель CI-03А</t>
  </si>
  <si>
    <t>8 портов (290 х 125 х 60 мм 1,4 кг)</t>
  </si>
  <si>
    <t>16 портов (345х175х60 мм  2,2 кг)</t>
  </si>
  <si>
    <t>32 порта (310 х 355 х 95 мм 5,6 кг)</t>
  </si>
  <si>
    <t>64 порта (490 х 355 х 95 мм 9,2 кг)</t>
  </si>
  <si>
    <t>FUJIKURA</t>
  </si>
  <si>
    <t>FSM-40S/S-B/F/PM/R24</t>
  </si>
  <si>
    <t>EI-02-B</t>
  </si>
  <si>
    <t>FSM0-20R</t>
  </si>
  <si>
    <t>FSM-30S</t>
  </si>
  <si>
    <t>FSM-16S (15S THE SAME)</t>
  </si>
  <si>
    <t>FSM-16R</t>
  </si>
  <si>
    <t>FSM-30R 8/12</t>
  </si>
  <si>
    <t>EI-06-B</t>
  </si>
  <si>
    <t>FSM-50S/R, FSM-60, T39/160S, 17S, 18S</t>
  </si>
  <si>
    <t>EI-11</t>
  </si>
  <si>
    <t>FURUKAWA</t>
  </si>
  <si>
    <t>S-174</t>
  </si>
  <si>
    <t>EI-01-B</t>
  </si>
  <si>
    <t>S182PM, S182PM-H</t>
  </si>
  <si>
    <t>S182A, S182K</t>
  </si>
  <si>
    <t>S175V2000 (S198 THE SAME)</t>
  </si>
  <si>
    <t>S176CF, S176CR, S176LP</t>
  </si>
  <si>
    <t>S177</t>
  </si>
  <si>
    <t>EI-03-B</t>
  </si>
  <si>
    <t>EI-13</t>
  </si>
  <si>
    <t>S199M, S199S</t>
  </si>
  <si>
    <t>EI-08</t>
  </si>
  <si>
    <t>SUMITOMO</t>
  </si>
  <si>
    <t>TYPE-65M12</t>
  </si>
  <si>
    <t>TYPE-65M8</t>
  </si>
  <si>
    <t>TYPE-45M, TYPE-45S</t>
  </si>
  <si>
    <t>TYPE-37</t>
  </si>
  <si>
    <t>EI-04-W</t>
  </si>
  <si>
    <t>TYPE-37HSB</t>
  </si>
  <si>
    <t>EI-10</t>
  </si>
  <si>
    <t>TYPE-63</t>
  </si>
  <si>
    <t>EI-03-W</t>
  </si>
  <si>
    <t>TYPE-PM</t>
  </si>
  <si>
    <t>TYPE-36</t>
  </si>
  <si>
    <t>EI-02-W</t>
  </si>
  <si>
    <t>TYPE-39</t>
  </si>
  <si>
    <t>EI-15-B</t>
  </si>
  <si>
    <t>ERICSSON</t>
  </si>
  <si>
    <t>FSU-925, 975, 995</t>
  </si>
  <si>
    <t>EI-05-AB</t>
  </si>
  <si>
    <t>CORNING</t>
  </si>
  <si>
    <t>X75, X76, X77</t>
  </si>
  <si>
    <t>EI-09</t>
  </si>
  <si>
    <t>ILSINTECH</t>
  </si>
  <si>
    <t>KEYMAN S1</t>
  </si>
  <si>
    <t>EI-14</t>
  </si>
  <si>
    <t>SWIFT F1</t>
  </si>
  <si>
    <t>EI-19</t>
  </si>
  <si>
    <t>Наименование сварочного аппарата</t>
  </si>
  <si>
    <t>Аналог корейский</t>
  </si>
  <si>
    <t>Марка</t>
  </si>
  <si>
    <t>аналог СТ-03 (FUJIKURA)</t>
  </si>
  <si>
    <t>Скалыватель CI-03В</t>
  </si>
  <si>
    <t>ЭЛЕКТРОДЫ для сварочных аппаратов</t>
  </si>
  <si>
    <t>Батарея</t>
  </si>
  <si>
    <t>Держатель для кабеля</t>
  </si>
  <si>
    <t>F1-B</t>
  </si>
  <si>
    <t>В комплект входит: адаптер, зарядное устройство, батарея, держатель для кабеля, запасные электроды, сумка, руководство</t>
  </si>
  <si>
    <t>Рабочий стол</t>
  </si>
  <si>
    <t>Сменные лезвия</t>
  </si>
  <si>
    <t>WK</t>
  </si>
  <si>
    <t>HF-250, HF-900, HF-IN</t>
  </si>
  <si>
    <t>BI-05</t>
  </si>
  <si>
    <r>
      <t xml:space="preserve">Сварочный аппарат </t>
    </r>
    <r>
      <rPr>
        <b/>
        <sz val="8"/>
        <color indexed="10"/>
        <rFont val="Arial Narrow"/>
        <family val="2"/>
      </rPr>
      <t xml:space="preserve">SWIFT F-1 </t>
    </r>
    <r>
      <rPr>
        <b/>
        <sz val="8"/>
        <rFont val="Arial Narrow"/>
        <family val="2"/>
      </rPr>
      <t>(FTTH)</t>
    </r>
  </si>
  <si>
    <t>SC/APC SM</t>
  </si>
  <si>
    <t>SC/UPC SM</t>
  </si>
  <si>
    <t>LC/APC SM SIMPLEX</t>
  </si>
  <si>
    <t>LC/UPC SM SIMPLEX</t>
  </si>
  <si>
    <t>В комплект входит: стриппер, гильзы, скалыватель, печка для гильз, зарядное устройство, батарея, держатель для кабеля, запасные электроды, сумка, руководство</t>
  </si>
  <si>
    <t>Оптические коннекторы для SWIFT F-1  (ПРОИЗВОДСТВО ЮЖ.КОРЕЯ, ILSINTECH CO., LTD)</t>
  </si>
  <si>
    <r>
      <t xml:space="preserve">Сварочный аппарат </t>
    </r>
    <r>
      <rPr>
        <b/>
        <sz val="8"/>
        <color indexed="10"/>
        <rFont val="Arial Narrow"/>
        <family val="2"/>
      </rPr>
      <t xml:space="preserve">KEYMAN S1 </t>
    </r>
    <r>
      <rPr>
        <b/>
        <sz val="8"/>
        <rFont val="Arial Narrow"/>
        <family val="2"/>
      </rPr>
      <t>(ПРОИЗВОДСТВО ЮЖ.КОРЕЯ, ILSINTECH CO., LTD)</t>
    </r>
  </si>
  <si>
    <t>СМЕННЫЕ ЛЕЗВИЯ ДЛЯ СВАРОЧНЫХ АППАРАТОВ</t>
  </si>
  <si>
    <t>Наименование ЛЕЗВИЙ</t>
  </si>
  <si>
    <t>CT-04B-SB</t>
  </si>
  <si>
    <t>CT-04B</t>
  </si>
  <si>
    <t>CT-03HT-06</t>
  </si>
  <si>
    <t>CT-04</t>
  </si>
  <si>
    <t>CT-07</t>
  </si>
  <si>
    <t>CT-80B</t>
  </si>
  <si>
    <t>CT-103</t>
  </si>
  <si>
    <t>CT-104</t>
  </si>
  <si>
    <t>CT-107</t>
  </si>
  <si>
    <t>CT-20, 30</t>
  </si>
  <si>
    <t>S391</t>
  </si>
  <si>
    <t>S321</t>
  </si>
  <si>
    <t>S323</t>
  </si>
  <si>
    <t>S324</t>
  </si>
  <si>
    <t>S325</t>
  </si>
  <si>
    <t>FC-6M</t>
  </si>
  <si>
    <t>FC-6M-C</t>
  </si>
  <si>
    <t>FC-6S</t>
  </si>
  <si>
    <t>FC-6S-C</t>
  </si>
  <si>
    <t>FCP-25</t>
  </si>
  <si>
    <t>FCP-22</t>
  </si>
  <si>
    <t>FCH-3</t>
  </si>
  <si>
    <t>FCH-9</t>
  </si>
  <si>
    <t>FCH-12</t>
  </si>
  <si>
    <t>BI-01</t>
  </si>
  <si>
    <t>BI-02</t>
  </si>
  <si>
    <t>BI-03</t>
  </si>
  <si>
    <t>FOC-GPJ-8022-1 (GJS-7001)</t>
  </si>
  <si>
    <t>20mm</t>
  </si>
  <si>
    <t>FOC-GPJ-8022-2 (GJS-7001)</t>
  </si>
  <si>
    <t>4 кассеты по 24 волокна</t>
  </si>
  <si>
    <t>NETWORKCABLE, Юж.Корея</t>
  </si>
  <si>
    <t>435mm x 190mm</t>
  </si>
  <si>
    <r>
      <rPr>
        <b/>
        <sz val="8"/>
        <color indexed="10"/>
        <rFont val="Arial Narrow"/>
        <family val="2"/>
      </rPr>
      <t>Горизонтальные,</t>
    </r>
    <r>
      <rPr>
        <b/>
        <sz val="8"/>
        <color indexed="8"/>
        <rFont val="Arial Narrow"/>
        <family val="2"/>
      </rPr>
      <t xml:space="preserve"> для укладки под землей, температура -40 / +60</t>
    </r>
  </si>
  <si>
    <t>FOC-GPJ-L-1</t>
  </si>
  <si>
    <t>455mm x 220mm</t>
  </si>
  <si>
    <t>35mm</t>
  </si>
  <si>
    <t>Макс. кол-во волокон</t>
  </si>
  <si>
    <t>Макс. радиус для кабеля</t>
  </si>
  <si>
    <t>Мин. радиус для кабеля</t>
  </si>
  <si>
    <t>Производство Юж.Корея "NETWORKCABLE CO., LTD"</t>
  </si>
  <si>
    <r>
      <rPr>
        <b/>
        <sz val="8"/>
        <color indexed="10"/>
        <rFont val="Arial Narrow"/>
        <family val="2"/>
      </rPr>
      <t>Вертикальные,</t>
    </r>
    <r>
      <rPr>
        <b/>
        <sz val="8"/>
        <color indexed="8"/>
        <rFont val="Arial Narrow"/>
        <family val="2"/>
      </rPr>
      <t xml:space="preserve"> –40 ℃ to +65 ℃.</t>
    </r>
  </si>
  <si>
    <t>OST-D-031 (234*96*7,4)</t>
  </si>
  <si>
    <t>OST-D-032 (234*96*11)</t>
  </si>
  <si>
    <t>Производство Юж.Корея "SUNIL TELECOM CO.,LTD"</t>
  </si>
  <si>
    <t>STC-HTS</t>
  </si>
  <si>
    <t>Муфты для внешней/внутренней прокладки, герметичные, горизонтальные, универсальные, проходные, –40 ℃ to +65 ℃.</t>
  </si>
  <si>
    <t>330*186*125 (340*200*140)</t>
  </si>
  <si>
    <t>2,2 (3,5)</t>
  </si>
  <si>
    <t>6 (3 входа/3 выхода)</t>
  </si>
  <si>
    <t>17mm</t>
  </si>
  <si>
    <t>3mm</t>
  </si>
  <si>
    <t>STT-SL (163*126*10)mm</t>
  </si>
  <si>
    <t>STT-SR (163*126*10)mm</t>
  </si>
  <si>
    <t>4 кассеты по 16 волокон</t>
  </si>
  <si>
    <t>STT-SS (220*126*14)mm</t>
  </si>
  <si>
    <t>3 кассеты по 48 волокон</t>
  </si>
  <si>
    <t>STC-HTМ</t>
  </si>
  <si>
    <t>574*222*138 (600*240*170)</t>
  </si>
  <si>
    <t>4,55 (6,25)</t>
  </si>
  <si>
    <t>STT-ML (261*115*10)mm</t>
  </si>
  <si>
    <t>6 кассет по 36 волокон</t>
  </si>
  <si>
    <t>STT-MR (261*115*12)mm</t>
  </si>
  <si>
    <t>STC-HTL</t>
  </si>
  <si>
    <t>620*290*210 (640*320*240)</t>
  </si>
  <si>
    <t>8.20 (11.20)</t>
  </si>
  <si>
    <t>6 (3 входа/3 выхода), также каждый вход может вместить по 2 кабеля</t>
  </si>
  <si>
    <t>28mm</t>
  </si>
  <si>
    <t>6.5mm</t>
  </si>
  <si>
    <t>STT-LL (261*115*20)mm</t>
  </si>
  <si>
    <t>4 кассеты по 96 волокон</t>
  </si>
  <si>
    <t>STT-LR (261*115*20)mm</t>
  </si>
  <si>
    <t>4 кассеты по 288 волокон</t>
  </si>
  <si>
    <t>STC-HTF</t>
  </si>
  <si>
    <t>286×200×97 (300×220×110 (mm)</t>
  </si>
  <si>
    <t>1,3 (2,5)</t>
  </si>
  <si>
    <t>STT - FK</t>
  </si>
  <si>
    <t>2 кассеты по 12 волокон</t>
  </si>
  <si>
    <t>36 порта</t>
  </si>
  <si>
    <t>кассеты</t>
  </si>
  <si>
    <t>HTF-KT1-12</t>
  </si>
  <si>
    <t>HTF-KT1-24</t>
  </si>
  <si>
    <t>HTS-KT1-12(24)</t>
  </si>
  <si>
    <t>STT - SL</t>
  </si>
  <si>
    <t>HTS-KT2-24(48)</t>
  </si>
  <si>
    <t>HTS-KT3-36(72)</t>
  </si>
  <si>
    <t>STT - SK</t>
  </si>
  <si>
    <t>HTS-KT4-48(96)</t>
  </si>
  <si>
    <t>HTM-KT1-24(48)</t>
  </si>
  <si>
    <t>STT - LL</t>
  </si>
  <si>
    <t>HTM-KT2-48(96)</t>
  </si>
  <si>
    <t>HTM-KT3-72(144)</t>
  </si>
  <si>
    <t>HTM-KT4-96(192)</t>
  </si>
  <si>
    <t>HTM-KT5-120(240)</t>
  </si>
  <si>
    <t>STT - LR</t>
  </si>
  <si>
    <t>HTM-KT6-144(288)</t>
  </si>
  <si>
    <t>5 кассет по 24 волокна</t>
  </si>
  <si>
    <t>Цена, за ед, тенге</t>
  </si>
  <si>
    <t>E2000/SC/FC/ST/</t>
  </si>
  <si>
    <t>ПЕРЕХОДНЫЕ</t>
  </si>
  <si>
    <t>ОПТИЧЕСКИЕ КРОССЫ - НАСТЕННЫЕ (ПОД ЗАКАЗ) PON</t>
  </si>
  <si>
    <t>МM(62,5/125)/(50/125)нм</t>
  </si>
  <si>
    <t>СОСТАВ: ПИГТЕЙЛЫ + АДАПТЕРЫ + КДЗС + КРЕПЕЖНЫЕ МАТЕРИАЛЫ</t>
  </si>
  <si>
    <t>Single fiber (Single window Standard Coupler) Одноволоконный (однооконный)  /////  Dual fiber  (Dual window Wideband Coupler) Двухволоконный (двуоконный)
Case Material : ABS(plastic)</t>
  </si>
  <si>
    <t>ОПТИЧЕСКИЕ КРОССЫ - В 19" СТОЙКУ, НЕВЫДВИЖНЫЕ, УКОМПЛЕКТОВАННЫЕ    39-37-60 размер коробки</t>
  </si>
  <si>
    <t>1х64</t>
  </si>
  <si>
    <t>1310/1550   и 1260/1620</t>
  </si>
  <si>
    <t>50/50, 95/5, 85/15, 75/25, 65/35, 55/45, 50/50</t>
  </si>
  <si>
    <t>PLC (тип как гильза), Пластик/металл (тип коробочка)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</si>
</sst>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_-* #,##0.00_ _т_г_._-;\-* #,##0.00_ _т_г_._-;_-* &quot;-&quot;??_ _т_г_._-;_-@_-"/>
    <numFmt numFmtId="166" formatCode="_-\ #,##0%\ ;\(#,##0%\);_-\ &quot;-&quot;??;_-@_-"/>
    <numFmt numFmtId="167" formatCode="0.0_ "/>
    <numFmt numFmtId="168" formatCode="0.00_ "/>
    <numFmt numFmtId="169" formatCode="0.00_);[Red]\(0.00\)"/>
    <numFmt numFmtId="170" formatCode="_-* #,##0_р_._-;\-* #,##0_р_._-;_-* &quot;-&quot;??_р_._-;_-@_-"/>
  </numFmts>
  <fonts count="71">
    <font>
      <sz val="11"/>
      <color theme="1"/>
      <name val="Calibri"/>
      <family val="2"/>
    </font>
    <font>
      <sz val="11"/>
      <color indexed="8"/>
      <name val="Calibri"/>
      <family val="2"/>
    </font>
    <font>
      <sz val="10"/>
      <name val="Helv"/>
      <family val="2"/>
    </font>
    <font>
      <sz val="10"/>
      <name val="Arial Cyr"/>
      <family val="2"/>
    </font>
    <font>
      <sz val="11"/>
      <name val="?? ?????"/>
      <family val="2"/>
    </font>
    <font>
      <sz val="10"/>
      <color indexed="8"/>
      <name val="MS Sans Serif"/>
      <family val="2"/>
    </font>
    <font>
      <sz val="11"/>
      <name val="?? ???"/>
      <family val="1"/>
    </font>
    <font>
      <u val="single"/>
      <sz val="10"/>
      <color indexed="12"/>
      <name val="Arial Cyr"/>
      <family val="2"/>
    </font>
    <font>
      <sz val="10"/>
      <name val="Arial"/>
      <family val="2"/>
    </font>
    <font>
      <sz val="10"/>
      <color indexed="8"/>
      <name val="Arial Cyr"/>
      <family val="2"/>
    </font>
    <font>
      <b/>
      <sz val="8"/>
      <name val="Arial Narrow"/>
      <family val="2"/>
    </font>
    <font>
      <b/>
      <sz val="8"/>
      <color indexed="8"/>
      <name val="Arial Narrow"/>
      <family val="2"/>
    </font>
    <font>
      <b/>
      <sz val="8"/>
      <color indexed="8"/>
      <name val="Calibri"/>
      <family val="2"/>
    </font>
    <font>
      <b/>
      <sz val="10"/>
      <color indexed="10"/>
      <name val="Arial Narrow"/>
      <family val="2"/>
    </font>
    <font>
      <b/>
      <sz val="8"/>
      <color indexed="10"/>
      <name val="Arial Narrow"/>
      <family val="2"/>
    </font>
    <font>
      <sz val="8"/>
      <name val="Arial Narrow"/>
      <family val="2"/>
    </font>
    <font>
      <b/>
      <sz val="11"/>
      <color indexed="9"/>
      <name val="Calibri"/>
      <family val="3"/>
    </font>
    <font>
      <b/>
      <sz val="8"/>
      <color indexed="9"/>
      <name val="Arial Narrow"/>
      <family val="2"/>
    </font>
    <font>
      <b/>
      <sz val="16"/>
      <color indexed="8"/>
      <name val="Arial Narrow"/>
      <family val="2"/>
    </font>
    <font>
      <sz val="8"/>
      <color indexed="8"/>
      <name val="Arial Narrow"/>
      <family val="2"/>
    </font>
    <font>
      <b/>
      <sz val="9"/>
      <color indexed="9"/>
      <name val="Arial Narrow"/>
      <family val="2"/>
    </font>
    <font>
      <sz val="11"/>
      <color indexed="8"/>
      <name val="Arial Narrow"/>
      <family val="2"/>
    </font>
    <font>
      <b/>
      <sz val="16"/>
      <color indexed="10"/>
      <name val="Arial Narrow"/>
      <family val="2"/>
    </font>
    <font>
      <b/>
      <sz val="8"/>
      <color indexed="10"/>
      <name val="Calibri"/>
      <family val="3"/>
    </font>
    <font>
      <b/>
      <sz val="14"/>
      <color indexed="10"/>
      <name val="Arial Narrow"/>
      <family val="2"/>
    </font>
    <font>
      <sz val="12"/>
      <color indexed="8"/>
      <name val="Arial Narrow"/>
      <family val="2"/>
    </font>
    <font>
      <b/>
      <sz val="12"/>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Arial Narrow"/>
      <family val="2"/>
    </font>
    <font>
      <b/>
      <sz val="8"/>
      <color theme="0"/>
      <name val="Arial Narrow"/>
      <family val="2"/>
    </font>
    <font>
      <b/>
      <sz val="8"/>
      <color rgb="FFFF0000"/>
      <name val="Arial Narrow"/>
      <family val="2"/>
    </font>
    <font>
      <b/>
      <sz val="16"/>
      <color theme="1"/>
      <name val="Arial Narrow"/>
      <family val="2"/>
    </font>
    <font>
      <sz val="8"/>
      <color theme="1"/>
      <name val="Arial Narrow"/>
      <family val="2"/>
    </font>
    <font>
      <b/>
      <sz val="9"/>
      <color theme="0"/>
      <name val="Arial Narrow"/>
      <family val="2"/>
    </font>
    <font>
      <sz val="11"/>
      <color theme="1"/>
      <name val="Arial Narrow"/>
      <family val="2"/>
    </font>
    <font>
      <b/>
      <sz val="16"/>
      <color rgb="FFFF0000"/>
      <name val="Arial Narrow"/>
      <family val="2"/>
    </font>
    <font>
      <b/>
      <sz val="8"/>
      <color rgb="FFFF0000"/>
      <name val="Calibri"/>
      <family val="3"/>
    </font>
    <font>
      <b/>
      <sz val="8"/>
      <color theme="1"/>
      <name val="Calibri"/>
      <family val="3"/>
    </font>
    <font>
      <b/>
      <sz val="14"/>
      <color rgb="FFFF0000"/>
      <name val="Arial Narrow"/>
      <family val="2"/>
    </font>
    <font>
      <sz val="12"/>
      <color theme="1"/>
      <name val="Arial Narrow"/>
      <family val="2"/>
    </font>
    <font>
      <b/>
      <sz val="12"/>
      <color rgb="FFFF0000"/>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rgb="FFC6EFCE"/>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rgb="FF00B050"/>
        <bgColor indexed="64"/>
      </patternFill>
    </fill>
    <fill>
      <patternFill patternType="solid">
        <fgColor theme="0" tint="-0.24997000396251678"/>
        <bgColor indexed="64"/>
      </patternFill>
    </fill>
    <fill>
      <patternFill patternType="solid">
        <fgColor theme="2" tint="-0.4999699890613556"/>
        <bgColor indexed="64"/>
      </patternFill>
    </fill>
    <fill>
      <patternFill patternType="solid">
        <fgColor rgb="FFFFFF00"/>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style="thin"/>
      <bottom style="medium"/>
    </border>
    <border>
      <left style="thin"/>
      <right/>
      <top style="thin"/>
      <bottom style="thin"/>
    </border>
    <border>
      <left style="thin"/>
      <right style="medium"/>
      <top style="thin"/>
      <bottom style="thin"/>
    </border>
    <border>
      <left style="thin"/>
      <right/>
      <top style="thin"/>
      <bottom style="medium"/>
    </border>
    <border>
      <left style="thin"/>
      <right/>
      <top/>
      <bottom style="thin"/>
    </border>
    <border>
      <left style="thin"/>
      <right style="medium"/>
      <top/>
      <bottom style="thin"/>
    </border>
    <border>
      <left style="medium"/>
      <right style="thin"/>
      <top style="thin"/>
      <bottom style="medium"/>
    </border>
    <border>
      <left style="thin"/>
      <right style="medium"/>
      <top style="thin"/>
      <bottom style="medium"/>
    </border>
    <border>
      <left/>
      <right/>
      <top/>
      <bottom style="thin"/>
    </border>
    <border>
      <left/>
      <right/>
      <top style="thin"/>
      <bottom style="thin"/>
    </border>
    <border>
      <left/>
      <right style="thin"/>
      <top style="thin"/>
      <bottom style="thin"/>
    </border>
    <border>
      <left/>
      <right/>
      <top style="thin"/>
      <bottom/>
    </border>
    <border>
      <left style="thin"/>
      <right style="thin"/>
      <top/>
      <bottom/>
    </border>
    <border>
      <left style="medium"/>
      <right style="thin"/>
      <top style="medium"/>
      <bottom/>
    </border>
    <border>
      <left style="medium"/>
      <right style="thin"/>
      <top/>
      <bottom/>
    </border>
    <border>
      <left style="medium"/>
      <right style="thin"/>
      <top/>
      <bottom style="medium"/>
    </border>
    <border>
      <left style="medium"/>
      <right/>
      <top style="medium"/>
      <bottom style="thin"/>
    </border>
    <border>
      <left/>
      <right/>
      <top style="medium"/>
      <bottom style="thin"/>
    </border>
    <border>
      <left/>
      <right style="medium"/>
      <top style="medium"/>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style="thin"/>
      <top/>
      <bottom style="medium"/>
    </border>
    <border>
      <left style="thin"/>
      <right/>
      <top style="thin"/>
      <bottom/>
    </border>
    <border>
      <left style="thin"/>
      <right/>
      <top/>
      <bottom style="medium"/>
    </border>
    <border>
      <left style="thin"/>
      <right style="thin"/>
      <top style="medium"/>
      <bottom style="thin"/>
    </border>
    <border>
      <left/>
      <right style="medium"/>
      <top/>
      <bottom style="thin"/>
    </border>
    <border>
      <left/>
      <right style="thin"/>
      <top/>
      <bottom style="thin"/>
    </border>
  </borders>
  <cellStyleXfs count="2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3" fillId="0" borderId="0" applyFont="0" applyFill="0" applyBorder="0" applyAlignment="0" applyProtection="0"/>
    <xf numFmtId="0" fontId="3" fillId="0" borderId="0">
      <alignment/>
      <protection/>
    </xf>
    <xf numFmtId="0" fontId="6"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0" fillId="28" borderId="7" applyNumberFormat="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0" fontId="55" fillId="0" borderId="9" applyNumberFormat="0" applyFill="0" applyAlignment="0" applyProtection="0"/>
    <xf numFmtId="0" fontId="2" fillId="0" borderId="0">
      <alignment/>
      <protection/>
    </xf>
    <xf numFmtId="0" fontId="2" fillId="0" borderId="0">
      <alignment/>
      <protection/>
    </xf>
    <xf numFmtId="0" fontId="3" fillId="0" borderId="0">
      <alignment vertical="justify"/>
      <protection/>
    </xf>
    <xf numFmtId="0" fontId="3" fillId="32" borderId="10" applyNumberFormat="0" applyAlignment="0">
      <protection/>
    </xf>
    <xf numFmtId="0" fontId="3" fillId="32" borderId="10" applyNumberFormat="0" applyAlignment="0">
      <protection/>
    </xf>
    <xf numFmtId="0" fontId="56" fillId="0" borderId="0" applyNumberForma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8"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57" fillId="33" borderId="0" applyNumberFormat="0" applyBorder="0" applyAlignment="0" applyProtection="0"/>
    <xf numFmtId="0" fontId="4" fillId="0" borderId="0">
      <alignment/>
      <protection/>
    </xf>
  </cellStyleXfs>
  <cellXfs count="423">
    <xf numFmtId="0" fontId="0" fillId="0" borderId="0" xfId="0" applyFont="1" applyAlignment="1">
      <alignment/>
    </xf>
    <xf numFmtId="0" fontId="58" fillId="0" borderId="0" xfId="0" applyFont="1" applyAlignment="1">
      <alignment horizontal="center" vertical="center"/>
    </xf>
    <xf numFmtId="43" fontId="59" fillId="34" borderId="10" xfId="283" applyFont="1" applyFill="1" applyBorder="1" applyAlignment="1">
      <alignment horizontal="center" vertical="center"/>
    </xf>
    <xf numFmtId="43" fontId="58" fillId="0" borderId="0" xfId="283" applyFont="1" applyAlignment="1">
      <alignment horizontal="center" vertical="center"/>
    </xf>
    <xf numFmtId="0" fontId="58" fillId="0" borderId="0" xfId="0" applyFont="1" applyAlignment="1">
      <alignment horizontal="left" vertical="center"/>
    </xf>
    <xf numFmtId="0" fontId="58" fillId="15" borderId="10" xfId="256" applyFont="1" applyFill="1" applyBorder="1" applyAlignment="1">
      <alignment horizontal="left" vertical="center"/>
      <protection/>
    </xf>
    <xf numFmtId="0" fontId="58" fillId="15" borderId="11" xfId="256" applyFont="1" applyFill="1" applyBorder="1" applyAlignment="1">
      <alignment horizontal="left" vertical="center"/>
      <protection/>
    </xf>
    <xf numFmtId="0" fontId="58" fillId="15" borderId="11" xfId="256" applyFont="1" applyFill="1" applyBorder="1" applyAlignment="1">
      <alignment horizontal="center" vertical="center"/>
      <protection/>
    </xf>
    <xf numFmtId="43" fontId="58" fillId="15" borderId="10" xfId="283" applyFont="1" applyFill="1" applyBorder="1" applyAlignment="1">
      <alignment horizontal="center" vertical="center"/>
    </xf>
    <xf numFmtId="0" fontId="58" fillId="15" borderId="12" xfId="256" applyFont="1" applyFill="1" applyBorder="1" applyAlignment="1">
      <alignment horizontal="left" vertical="center"/>
      <protection/>
    </xf>
    <xf numFmtId="0" fontId="58" fillId="19" borderId="10" xfId="256" applyFont="1" applyFill="1" applyBorder="1" applyAlignment="1">
      <alignment horizontal="left" vertical="center"/>
      <protection/>
    </xf>
    <xf numFmtId="0" fontId="58" fillId="19" borderId="11" xfId="256" applyFont="1" applyFill="1" applyBorder="1" applyAlignment="1">
      <alignment horizontal="left" vertical="center"/>
      <protection/>
    </xf>
    <xf numFmtId="0" fontId="58" fillId="19" borderId="11" xfId="256" applyFont="1" applyFill="1" applyBorder="1" applyAlignment="1">
      <alignment horizontal="center" vertical="center"/>
      <protection/>
    </xf>
    <xf numFmtId="43" fontId="58" fillId="19" borderId="10" xfId="283" applyFont="1" applyFill="1" applyBorder="1" applyAlignment="1">
      <alignment horizontal="center" vertical="center"/>
    </xf>
    <xf numFmtId="43" fontId="58" fillId="19" borderId="10" xfId="0" applyNumberFormat="1" applyFont="1" applyFill="1" applyBorder="1" applyAlignment="1">
      <alignment horizontal="center" vertical="center"/>
    </xf>
    <xf numFmtId="0" fontId="58" fillId="19" borderId="12" xfId="256" applyFont="1" applyFill="1" applyBorder="1" applyAlignment="1">
      <alignment horizontal="left" vertical="center"/>
      <protection/>
    </xf>
    <xf numFmtId="0" fontId="58" fillId="18" borderId="10" xfId="256" applyFont="1" applyFill="1" applyBorder="1" applyAlignment="1">
      <alignment horizontal="left" vertical="center"/>
      <protection/>
    </xf>
    <xf numFmtId="0" fontId="58" fillId="18" borderId="11" xfId="256" applyFont="1" applyFill="1" applyBorder="1" applyAlignment="1">
      <alignment horizontal="left" vertical="center"/>
      <protection/>
    </xf>
    <xf numFmtId="0" fontId="58" fillId="18" borderId="11" xfId="256" applyFont="1" applyFill="1" applyBorder="1" applyAlignment="1">
      <alignment horizontal="center" vertical="center"/>
      <protection/>
    </xf>
    <xf numFmtId="0" fontId="58" fillId="18" borderId="12" xfId="256" applyFont="1" applyFill="1" applyBorder="1" applyAlignment="1">
      <alignment horizontal="left" vertical="center"/>
      <protection/>
    </xf>
    <xf numFmtId="0" fontId="58" fillId="14" borderId="10" xfId="256" applyFont="1" applyFill="1" applyBorder="1" applyAlignment="1">
      <alignment horizontal="left" vertical="center"/>
      <protection/>
    </xf>
    <xf numFmtId="0" fontId="58" fillId="14" borderId="11" xfId="256" applyFont="1" applyFill="1" applyBorder="1" applyAlignment="1">
      <alignment horizontal="left" vertical="center"/>
      <protection/>
    </xf>
    <xf numFmtId="0" fontId="58" fillId="14" borderId="11" xfId="256" applyFont="1" applyFill="1" applyBorder="1" applyAlignment="1">
      <alignment horizontal="center" vertical="center"/>
      <protection/>
    </xf>
    <xf numFmtId="43" fontId="58" fillId="14" borderId="10" xfId="283" applyFont="1" applyFill="1" applyBorder="1" applyAlignment="1">
      <alignment horizontal="center" vertical="center"/>
    </xf>
    <xf numFmtId="43" fontId="58" fillId="14" borderId="10" xfId="0" applyNumberFormat="1" applyFont="1" applyFill="1" applyBorder="1" applyAlignment="1">
      <alignment horizontal="center" vertical="center"/>
    </xf>
    <xf numFmtId="0" fontId="58" fillId="14" borderId="12" xfId="256" applyFont="1" applyFill="1" applyBorder="1" applyAlignment="1">
      <alignment horizontal="left" vertical="center"/>
      <protection/>
    </xf>
    <xf numFmtId="0" fontId="58" fillId="35" borderId="10" xfId="256" applyFont="1" applyFill="1" applyBorder="1" applyAlignment="1">
      <alignment horizontal="left" vertical="center"/>
      <protection/>
    </xf>
    <xf numFmtId="0" fontId="58" fillId="35" borderId="11" xfId="256" applyFont="1" applyFill="1" applyBorder="1" applyAlignment="1">
      <alignment horizontal="left" vertical="center"/>
      <protection/>
    </xf>
    <xf numFmtId="0" fontId="58" fillId="35" borderId="11" xfId="256" applyFont="1" applyFill="1" applyBorder="1" applyAlignment="1">
      <alignment horizontal="center" vertical="center"/>
      <protection/>
    </xf>
    <xf numFmtId="0" fontId="58" fillId="0" borderId="0" xfId="0" applyFont="1" applyAlignment="1">
      <alignment wrapText="1"/>
    </xf>
    <xf numFmtId="0" fontId="59" fillId="28" borderId="12" xfId="249" applyFont="1" applyBorder="1" applyAlignment="1">
      <alignment horizontal="center" vertical="center" wrapText="1"/>
    </xf>
    <xf numFmtId="0" fontId="59" fillId="28" borderId="10" xfId="249" applyFont="1" applyBorder="1" applyAlignment="1">
      <alignment horizontal="center" vertical="center" wrapText="1"/>
    </xf>
    <xf numFmtId="0" fontId="10" fillId="19" borderId="10" xfId="261" applyFont="1" applyFill="1" applyBorder="1" applyAlignment="1">
      <alignment horizontal="left" vertical="center" wrapText="1"/>
      <protection/>
    </xf>
    <xf numFmtId="167" fontId="10" fillId="19" borderId="10" xfId="261" applyNumberFormat="1" applyFont="1" applyFill="1" applyBorder="1" applyAlignment="1">
      <alignment horizontal="center" vertical="center" wrapText="1"/>
      <protection/>
    </xf>
    <xf numFmtId="0" fontId="10" fillId="19" borderId="10" xfId="261" applyFont="1" applyFill="1" applyBorder="1" applyAlignment="1">
      <alignment horizontal="center" vertical="center" wrapText="1"/>
      <protection/>
    </xf>
    <xf numFmtId="0" fontId="58" fillId="19" borderId="10" xfId="254" applyFont="1" applyFill="1" applyBorder="1" applyAlignment="1">
      <alignment horizontal="center" vertical="center" wrapText="1"/>
      <protection/>
    </xf>
    <xf numFmtId="43" fontId="58" fillId="19" borderId="10" xfId="283" applyFont="1" applyFill="1" applyBorder="1" applyAlignment="1">
      <alignment wrapText="1"/>
    </xf>
    <xf numFmtId="0" fontId="10" fillId="16" borderId="10" xfId="261" applyFont="1" applyFill="1" applyBorder="1" applyAlignment="1">
      <alignment horizontal="left" vertical="center" wrapText="1"/>
      <protection/>
    </xf>
    <xf numFmtId="167" fontId="10" fillId="16" borderId="10" xfId="261" applyNumberFormat="1" applyFont="1" applyFill="1" applyBorder="1" applyAlignment="1">
      <alignment horizontal="center" vertical="center" wrapText="1"/>
      <protection/>
    </xf>
    <xf numFmtId="0" fontId="10" fillId="16" borderId="10" xfId="261" applyFont="1" applyFill="1" applyBorder="1" applyAlignment="1">
      <alignment horizontal="center" vertical="center" wrapText="1"/>
      <protection/>
    </xf>
    <xf numFmtId="0" fontId="58" fillId="16" borderId="10" xfId="254" applyFont="1" applyFill="1" applyBorder="1" applyAlignment="1">
      <alignment horizontal="center" vertical="center" wrapText="1"/>
      <protection/>
    </xf>
    <xf numFmtId="43" fontId="58" fillId="16" borderId="10" xfId="283" applyFont="1" applyFill="1" applyBorder="1" applyAlignment="1">
      <alignment wrapText="1"/>
    </xf>
    <xf numFmtId="0" fontId="10" fillId="18" borderId="10" xfId="261" applyFont="1" applyFill="1" applyBorder="1" applyAlignment="1">
      <alignment horizontal="left" vertical="center" wrapText="1"/>
      <protection/>
    </xf>
    <xf numFmtId="167" fontId="10" fillId="18" borderId="10" xfId="261" applyNumberFormat="1" applyFont="1" applyFill="1" applyBorder="1" applyAlignment="1">
      <alignment horizontal="center" vertical="center" wrapText="1"/>
      <protection/>
    </xf>
    <xf numFmtId="0" fontId="10" fillId="18" borderId="10" xfId="261" applyFont="1" applyFill="1" applyBorder="1" applyAlignment="1">
      <alignment horizontal="center" vertical="center" wrapText="1"/>
      <protection/>
    </xf>
    <xf numFmtId="0" fontId="58" fillId="18" borderId="10" xfId="254" applyFont="1" applyFill="1" applyBorder="1" applyAlignment="1">
      <alignment horizontal="center" vertical="center" wrapText="1"/>
      <protection/>
    </xf>
    <xf numFmtId="43" fontId="58" fillId="18" borderId="10" xfId="283" applyFont="1" applyFill="1" applyBorder="1" applyAlignment="1">
      <alignment wrapText="1"/>
    </xf>
    <xf numFmtId="0" fontId="10" fillId="11" borderId="10" xfId="261" applyFont="1" applyFill="1" applyBorder="1" applyAlignment="1">
      <alignment horizontal="left" vertical="center" wrapText="1"/>
      <protection/>
    </xf>
    <xf numFmtId="167" fontId="10" fillId="11" borderId="10" xfId="261" applyNumberFormat="1" applyFont="1" applyFill="1" applyBorder="1" applyAlignment="1">
      <alignment horizontal="center" vertical="center" wrapText="1"/>
      <protection/>
    </xf>
    <xf numFmtId="0" fontId="10" fillId="11" borderId="10" xfId="261" applyFont="1" applyFill="1" applyBorder="1" applyAlignment="1">
      <alignment horizontal="center" vertical="center" wrapText="1"/>
      <protection/>
    </xf>
    <xf numFmtId="0" fontId="58" fillId="11" borderId="10" xfId="254" applyFont="1" applyFill="1" applyBorder="1" applyAlignment="1">
      <alignment horizontal="center" vertical="center" wrapText="1"/>
      <protection/>
    </xf>
    <xf numFmtId="43" fontId="58" fillId="11" borderId="10" xfId="283" applyFont="1" applyFill="1" applyBorder="1" applyAlignment="1">
      <alignment wrapText="1"/>
    </xf>
    <xf numFmtId="0" fontId="10" fillId="34" borderId="10" xfId="261" applyFont="1" applyFill="1" applyBorder="1" applyAlignment="1">
      <alignment horizontal="left" vertical="center" wrapText="1"/>
      <protection/>
    </xf>
    <xf numFmtId="167" fontId="10" fillId="34" borderId="10" xfId="261" applyNumberFormat="1" applyFont="1" applyFill="1" applyBorder="1" applyAlignment="1">
      <alignment horizontal="center" vertical="center" wrapText="1"/>
      <protection/>
    </xf>
    <xf numFmtId="0" fontId="10" fillId="34" borderId="10" xfId="261" applyFont="1" applyFill="1" applyBorder="1" applyAlignment="1">
      <alignment horizontal="center" vertical="center" wrapText="1"/>
      <protection/>
    </xf>
    <xf numFmtId="0" fontId="58" fillId="34" borderId="10" xfId="254" applyFont="1" applyFill="1" applyBorder="1" applyAlignment="1">
      <alignment horizontal="center" vertical="center" wrapText="1"/>
      <protection/>
    </xf>
    <xf numFmtId="43" fontId="58" fillId="34" borderId="10" xfId="283" applyFont="1" applyFill="1" applyBorder="1" applyAlignment="1">
      <alignment wrapText="1"/>
    </xf>
    <xf numFmtId="0" fontId="58" fillId="8" borderId="10" xfId="261" applyFont="1" applyFill="1" applyBorder="1" applyAlignment="1">
      <alignment horizontal="left" vertical="center" wrapText="1"/>
      <protection/>
    </xf>
    <xf numFmtId="167" fontId="10" fillId="8" borderId="10" xfId="261" applyNumberFormat="1" applyFont="1" applyFill="1" applyBorder="1" applyAlignment="1">
      <alignment horizontal="center" vertical="center" wrapText="1"/>
      <protection/>
    </xf>
    <xf numFmtId="0" fontId="10" fillId="8" borderId="10" xfId="261" applyFont="1" applyFill="1" applyBorder="1" applyAlignment="1">
      <alignment horizontal="center" vertical="center" wrapText="1"/>
      <protection/>
    </xf>
    <xf numFmtId="0" fontId="58" fillId="8" borderId="10" xfId="254" applyFont="1" applyFill="1" applyBorder="1" applyAlignment="1">
      <alignment horizontal="center" vertical="center" wrapText="1"/>
      <protection/>
    </xf>
    <xf numFmtId="43" fontId="58" fillId="8" borderId="10" xfId="283" applyFont="1" applyFill="1" applyBorder="1" applyAlignment="1">
      <alignment wrapText="1"/>
    </xf>
    <xf numFmtId="167" fontId="60" fillId="36" borderId="10" xfId="261" applyNumberFormat="1" applyFont="1" applyFill="1" applyBorder="1" applyAlignment="1">
      <alignment horizontal="center" vertical="center" wrapText="1"/>
      <protection/>
    </xf>
    <xf numFmtId="0" fontId="60" fillId="36" borderId="10" xfId="261" applyFont="1" applyFill="1" applyBorder="1" applyAlignment="1">
      <alignment horizontal="center" vertical="center" wrapText="1"/>
      <protection/>
    </xf>
    <xf numFmtId="0" fontId="60" fillId="0" borderId="10" xfId="254" applyFont="1" applyBorder="1" applyAlignment="1">
      <alignment horizontal="center" vertical="center" wrapText="1"/>
      <protection/>
    </xf>
    <xf numFmtId="43" fontId="60" fillId="0" borderId="10" xfId="283" applyFont="1" applyBorder="1" applyAlignment="1">
      <alignment wrapText="1"/>
    </xf>
    <xf numFmtId="43" fontId="58" fillId="0" borderId="0" xfId="283" applyFont="1" applyAlignment="1">
      <alignment wrapText="1"/>
    </xf>
    <xf numFmtId="0" fontId="58" fillId="0" borderId="0" xfId="0" applyFont="1" applyAlignment="1">
      <alignment horizontal="center" wrapText="1"/>
    </xf>
    <xf numFmtId="0" fontId="58" fillId="0" borderId="0" xfId="0" applyFont="1" applyAlignment="1">
      <alignment vertical="center" wrapText="1"/>
    </xf>
    <xf numFmtId="0" fontId="58" fillId="0" borderId="0" xfId="0" applyFont="1" applyAlignment="1">
      <alignment horizontal="center" vertical="center" wrapText="1"/>
    </xf>
    <xf numFmtId="0" fontId="59" fillId="28" borderId="12" xfId="249" applyFont="1" applyBorder="1" applyAlignment="1">
      <alignment horizontal="center" vertical="center" wrapText="1"/>
    </xf>
    <xf numFmtId="0" fontId="59" fillId="28" borderId="12" xfId="249" applyFont="1" applyBorder="1" applyAlignment="1">
      <alignment horizontal="center" vertical="center" wrapText="1"/>
    </xf>
    <xf numFmtId="0" fontId="58" fillId="14" borderId="10" xfId="0" applyFont="1" applyFill="1" applyBorder="1" applyAlignment="1">
      <alignment wrapText="1"/>
    </xf>
    <xf numFmtId="43" fontId="58" fillId="14" borderId="10" xfId="283" applyFont="1" applyFill="1" applyBorder="1" applyAlignment="1">
      <alignment wrapText="1"/>
    </xf>
    <xf numFmtId="0" fontId="58" fillId="19" borderId="10" xfId="0" applyFont="1" applyFill="1" applyBorder="1" applyAlignment="1">
      <alignment wrapText="1"/>
    </xf>
    <xf numFmtId="0" fontId="58" fillId="17" borderId="10" xfId="0" applyFont="1" applyFill="1" applyBorder="1" applyAlignment="1">
      <alignment wrapText="1"/>
    </xf>
    <xf numFmtId="0" fontId="58" fillId="17" borderId="10" xfId="256" applyFont="1" applyFill="1" applyBorder="1" applyAlignment="1">
      <alignment horizontal="left" vertical="center"/>
      <protection/>
    </xf>
    <xf numFmtId="43" fontId="58" fillId="17" borderId="10" xfId="283" applyFont="1" applyFill="1" applyBorder="1" applyAlignment="1">
      <alignment wrapText="1"/>
    </xf>
    <xf numFmtId="0" fontId="58" fillId="16" borderId="10" xfId="0" applyFont="1" applyFill="1" applyBorder="1" applyAlignment="1">
      <alignment wrapText="1"/>
    </xf>
    <xf numFmtId="0" fontId="58" fillId="16" borderId="10" xfId="256" applyFont="1" applyFill="1" applyBorder="1" applyAlignment="1">
      <alignment horizontal="left" vertical="center"/>
      <protection/>
    </xf>
    <xf numFmtId="0" fontId="58" fillId="14" borderId="11" xfId="0" applyFont="1" applyFill="1" applyBorder="1" applyAlignment="1">
      <alignment wrapText="1"/>
    </xf>
    <xf numFmtId="43" fontId="58" fillId="14" borderId="11" xfId="283" applyFont="1" applyFill="1" applyBorder="1" applyAlignment="1">
      <alignment wrapText="1"/>
    </xf>
    <xf numFmtId="0" fontId="58" fillId="14" borderId="13" xfId="0" applyFont="1" applyFill="1" applyBorder="1" applyAlignment="1">
      <alignment wrapText="1"/>
    </xf>
    <xf numFmtId="43" fontId="58" fillId="14" borderId="13" xfId="283" applyFont="1" applyFill="1" applyBorder="1" applyAlignment="1">
      <alignment wrapText="1"/>
    </xf>
    <xf numFmtId="0" fontId="58" fillId="19" borderId="13" xfId="0" applyFont="1" applyFill="1" applyBorder="1" applyAlignment="1">
      <alignment wrapText="1"/>
    </xf>
    <xf numFmtId="43" fontId="58" fillId="19" borderId="13" xfId="283" applyFont="1" applyFill="1" applyBorder="1" applyAlignment="1">
      <alignment wrapText="1"/>
    </xf>
    <xf numFmtId="0" fontId="58" fillId="17" borderId="11" xfId="0" applyFont="1" applyFill="1" applyBorder="1" applyAlignment="1">
      <alignment wrapText="1"/>
    </xf>
    <xf numFmtId="43" fontId="58" fillId="17" borderId="11" xfId="283" applyFont="1" applyFill="1" applyBorder="1" applyAlignment="1">
      <alignment wrapText="1"/>
    </xf>
    <xf numFmtId="0" fontId="58" fillId="17" borderId="13" xfId="0" applyFont="1" applyFill="1" applyBorder="1" applyAlignment="1">
      <alignment wrapText="1"/>
    </xf>
    <xf numFmtId="43" fontId="58" fillId="17" borderId="13" xfId="283" applyFont="1" applyFill="1" applyBorder="1" applyAlignment="1">
      <alignment wrapText="1"/>
    </xf>
    <xf numFmtId="0" fontId="58" fillId="16" borderId="11" xfId="0" applyFont="1" applyFill="1" applyBorder="1" applyAlignment="1">
      <alignment wrapText="1"/>
    </xf>
    <xf numFmtId="43" fontId="58" fillId="16" borderId="11" xfId="283" applyFont="1" applyFill="1" applyBorder="1" applyAlignment="1">
      <alignment wrapText="1"/>
    </xf>
    <xf numFmtId="0" fontId="58" fillId="16" borderId="13" xfId="0" applyFont="1" applyFill="1" applyBorder="1" applyAlignment="1">
      <alignment wrapText="1"/>
    </xf>
    <xf numFmtId="43" fontId="58" fillId="16" borderId="13" xfId="283" applyFont="1" applyFill="1" applyBorder="1" applyAlignment="1">
      <alignment wrapText="1"/>
    </xf>
    <xf numFmtId="0" fontId="58" fillId="0" borderId="10" xfId="0" applyFont="1" applyBorder="1" applyAlignment="1">
      <alignment wrapText="1"/>
    </xf>
    <xf numFmtId="43" fontId="58" fillId="0" borderId="10" xfId="283" applyFont="1" applyBorder="1" applyAlignment="1">
      <alignment wrapText="1"/>
    </xf>
    <xf numFmtId="0" fontId="58" fillId="18" borderId="10" xfId="0" applyFont="1" applyFill="1" applyBorder="1" applyAlignment="1">
      <alignment wrapText="1"/>
    </xf>
    <xf numFmtId="0" fontId="61" fillId="0" borderId="0" xfId="0" applyFont="1" applyAlignment="1">
      <alignment horizontal="center" wrapText="1"/>
    </xf>
    <xf numFmtId="0" fontId="58" fillId="0" borderId="0" xfId="0" applyFont="1" applyAlignment="1">
      <alignment/>
    </xf>
    <xf numFmtId="0" fontId="58" fillId="37" borderId="10" xfId="0" applyFont="1" applyFill="1" applyBorder="1" applyAlignment="1">
      <alignment/>
    </xf>
    <xf numFmtId="0" fontId="58" fillId="38" borderId="10" xfId="0" applyFont="1" applyFill="1" applyBorder="1" applyAlignment="1">
      <alignment/>
    </xf>
    <xf numFmtId="0" fontId="58" fillId="15" borderId="10" xfId="0" applyFont="1" applyFill="1" applyBorder="1" applyAlignment="1">
      <alignment/>
    </xf>
    <xf numFmtId="0" fontId="58" fillId="18" borderId="10" xfId="0" applyFont="1" applyFill="1" applyBorder="1" applyAlignment="1">
      <alignment/>
    </xf>
    <xf numFmtId="43" fontId="58" fillId="18" borderId="10" xfId="283" applyFont="1" applyFill="1" applyBorder="1" applyAlignment="1">
      <alignment/>
    </xf>
    <xf numFmtId="0" fontId="58" fillId="16" borderId="10" xfId="0" applyFont="1" applyFill="1" applyBorder="1" applyAlignment="1">
      <alignment/>
    </xf>
    <xf numFmtId="43" fontId="58" fillId="16" borderId="10" xfId="283" applyFont="1" applyFill="1" applyBorder="1" applyAlignment="1">
      <alignment/>
    </xf>
    <xf numFmtId="0" fontId="58" fillId="19" borderId="10" xfId="0" applyFont="1" applyFill="1" applyBorder="1" applyAlignment="1">
      <alignment/>
    </xf>
    <xf numFmtId="43" fontId="58" fillId="19" borderId="10" xfId="283" applyFont="1" applyFill="1" applyBorder="1" applyAlignment="1">
      <alignment/>
    </xf>
    <xf numFmtId="43" fontId="58" fillId="37" borderId="10" xfId="283" applyFont="1" applyFill="1" applyBorder="1" applyAlignment="1">
      <alignment/>
    </xf>
    <xf numFmtId="0" fontId="62" fillId="0" borderId="0" xfId="0" applyFont="1" applyAlignment="1">
      <alignment/>
    </xf>
    <xf numFmtId="0" fontId="58" fillId="0" borderId="10" xfId="0" applyFont="1" applyBorder="1" applyAlignment="1">
      <alignment horizontal="center" vertical="center"/>
    </xf>
    <xf numFmtId="0" fontId="58" fillId="0" borderId="10" xfId="0" applyFont="1" applyBorder="1" applyAlignment="1">
      <alignment horizontal="left" vertical="center"/>
    </xf>
    <xf numFmtId="43" fontId="58" fillId="0" borderId="10" xfId="283" applyFont="1" applyBorder="1" applyAlignment="1">
      <alignment horizontal="center" vertical="center"/>
    </xf>
    <xf numFmtId="0" fontId="63" fillId="34" borderId="10" xfId="0" applyFont="1" applyFill="1" applyBorder="1" applyAlignment="1">
      <alignment horizontal="center" vertical="center" wrapText="1"/>
    </xf>
    <xf numFmtId="0" fontId="63" fillId="34" borderId="0" xfId="0" applyFont="1" applyFill="1" applyAlignment="1">
      <alignment horizontal="center" vertical="center"/>
    </xf>
    <xf numFmtId="0" fontId="63" fillId="34" borderId="10" xfId="0" applyFont="1" applyFill="1" applyBorder="1" applyAlignment="1">
      <alignment horizontal="center" vertical="center"/>
    </xf>
    <xf numFmtId="0" fontId="58" fillId="0" borderId="14" xfId="0" applyFont="1" applyBorder="1" applyAlignment="1">
      <alignment horizontal="left" vertical="center"/>
    </xf>
    <xf numFmtId="43" fontId="58" fillId="0" borderId="11" xfId="283" applyFont="1" applyBorder="1" applyAlignment="1">
      <alignment horizontal="center" vertical="center"/>
    </xf>
    <xf numFmtId="43" fontId="58" fillId="0" borderId="15" xfId="283" applyFont="1" applyBorder="1" applyAlignment="1">
      <alignment horizontal="center" vertical="center"/>
    </xf>
    <xf numFmtId="0" fontId="58" fillId="0" borderId="11" xfId="0" applyFont="1" applyBorder="1" applyAlignment="1">
      <alignment horizontal="center" vertical="center"/>
    </xf>
    <xf numFmtId="0" fontId="58" fillId="0" borderId="11" xfId="0" applyFont="1" applyBorder="1" applyAlignment="1">
      <alignment horizontal="left" vertical="center"/>
    </xf>
    <xf numFmtId="0" fontId="58" fillId="0" borderId="13" xfId="0" applyFont="1" applyBorder="1" applyAlignment="1">
      <alignment horizontal="center" vertical="center"/>
    </xf>
    <xf numFmtId="0" fontId="58" fillId="0" borderId="16" xfId="0" applyFont="1" applyBorder="1" applyAlignment="1">
      <alignment horizontal="left" vertical="center"/>
    </xf>
    <xf numFmtId="0" fontId="58" fillId="0" borderId="17" xfId="0" applyFont="1" applyBorder="1" applyAlignment="1">
      <alignment horizontal="left" vertical="center"/>
    </xf>
    <xf numFmtId="43" fontId="58" fillId="0" borderId="18" xfId="283" applyFont="1" applyBorder="1" applyAlignment="1">
      <alignment horizontal="center" vertical="center"/>
    </xf>
    <xf numFmtId="0" fontId="63" fillId="34" borderId="19" xfId="0" applyFont="1" applyFill="1" applyBorder="1" applyAlignment="1">
      <alignment horizontal="center" vertical="center"/>
    </xf>
    <xf numFmtId="0" fontId="63" fillId="34" borderId="13" xfId="0" applyFont="1" applyFill="1" applyBorder="1" applyAlignment="1">
      <alignment horizontal="center" vertical="center"/>
    </xf>
    <xf numFmtId="0" fontId="63" fillId="34" borderId="20" xfId="0" applyFont="1" applyFill="1" applyBorder="1" applyAlignment="1">
      <alignment horizontal="center" vertical="center"/>
    </xf>
    <xf numFmtId="0" fontId="58" fillId="0" borderId="0" xfId="0" applyFont="1" applyFill="1" applyAlignment="1">
      <alignment horizontal="center" vertical="center"/>
    </xf>
    <xf numFmtId="0" fontId="63" fillId="0" borderId="0" xfId="0" applyFont="1" applyFill="1" applyAlignment="1">
      <alignment horizontal="center" vertical="center"/>
    </xf>
    <xf numFmtId="0" fontId="64" fillId="0" borderId="0" xfId="0" applyFont="1" applyAlignment="1">
      <alignment/>
    </xf>
    <xf numFmtId="43" fontId="58" fillId="0" borderId="0" xfId="283" applyFont="1" applyAlignment="1">
      <alignment/>
    </xf>
    <xf numFmtId="0" fontId="65" fillId="0" borderId="0" xfId="0" applyFont="1" applyBorder="1" applyAlignment="1">
      <alignment horizontal="center" vertical="center"/>
    </xf>
    <xf numFmtId="43" fontId="58" fillId="0" borderId="10" xfId="283" applyFont="1" applyBorder="1" applyAlignment="1">
      <alignment/>
    </xf>
    <xf numFmtId="0" fontId="62" fillId="0" borderId="0" xfId="0" applyFont="1" applyFill="1" applyAlignment="1">
      <alignment/>
    </xf>
    <xf numFmtId="0" fontId="64" fillId="0" borderId="0" xfId="0" applyFont="1" applyFill="1" applyAlignment="1">
      <alignment/>
    </xf>
    <xf numFmtId="0" fontId="58" fillId="8" borderId="10" xfId="0" applyFont="1" applyFill="1" applyBorder="1" applyAlignment="1">
      <alignment horizontal="left" wrapText="1"/>
    </xf>
    <xf numFmtId="0" fontId="58" fillId="8" borderId="10" xfId="0" applyFont="1" applyFill="1" applyBorder="1" applyAlignment="1">
      <alignment horizontal="center" wrapText="1"/>
    </xf>
    <xf numFmtId="0" fontId="58" fillId="8" borderId="10" xfId="0" applyFont="1" applyFill="1" applyBorder="1" applyAlignment="1">
      <alignment wrapText="1"/>
    </xf>
    <xf numFmtId="43" fontId="58" fillId="8" borderId="10" xfId="283" applyFont="1" applyFill="1" applyBorder="1" applyAlignment="1">
      <alignment horizontal="center" wrapText="1"/>
    </xf>
    <xf numFmtId="0" fontId="66" fillId="0" borderId="10" xfId="0" applyFont="1" applyBorder="1" applyAlignment="1">
      <alignment horizontal="left" vertical="center" wrapText="1"/>
    </xf>
    <xf numFmtId="0" fontId="66"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58" fillId="0" borderId="0" xfId="0" applyFont="1" applyFill="1" applyAlignment="1">
      <alignment horizontal="center" vertical="center" wrapText="1"/>
    </xf>
    <xf numFmtId="0" fontId="59" fillId="0"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14" xfId="0" applyFont="1" applyFill="1" applyBorder="1" applyAlignment="1">
      <alignment horizontal="center" vertical="center" wrapText="1"/>
    </xf>
    <xf numFmtId="0" fontId="58" fillId="0" borderId="10" xfId="0" applyFont="1" applyBorder="1" applyAlignment="1">
      <alignment horizontal="center" wrapText="1"/>
    </xf>
    <xf numFmtId="0" fontId="58" fillId="0" borderId="0" xfId="0" applyFont="1" applyFill="1" applyAlignment="1">
      <alignment wrapText="1"/>
    </xf>
    <xf numFmtId="0" fontId="59" fillId="34" borderId="10" xfId="0" applyFont="1" applyFill="1" applyBorder="1" applyAlignment="1">
      <alignment wrapText="1"/>
    </xf>
    <xf numFmtId="0" fontId="59" fillId="34" borderId="12" xfId="0" applyFont="1" applyFill="1" applyBorder="1" applyAlignment="1">
      <alignment horizontal="center" vertical="center" wrapText="1"/>
    </xf>
    <xf numFmtId="0" fontId="10" fillId="0" borderId="10" xfId="0" applyFont="1" applyBorder="1" applyAlignment="1">
      <alignment vertical="center" wrapText="1"/>
    </xf>
    <xf numFmtId="0" fontId="10" fillId="0" borderId="14" xfId="0" applyFont="1" applyBorder="1" applyAlignment="1">
      <alignment vertical="center" wrapText="1"/>
    </xf>
    <xf numFmtId="0" fontId="10" fillId="0" borderId="10" xfId="0" applyFont="1" applyFill="1" applyBorder="1" applyAlignment="1">
      <alignment vertical="center" wrapText="1"/>
    </xf>
    <xf numFmtId="0" fontId="10" fillId="0" borderId="14" xfId="0" applyFont="1" applyFill="1" applyBorder="1" applyAlignment="1">
      <alignment vertical="center" wrapText="1"/>
    </xf>
    <xf numFmtId="43" fontId="59" fillId="34" borderId="10" xfId="283" applyFont="1" applyFill="1" applyBorder="1" applyAlignment="1">
      <alignment horizontal="center" wrapText="1"/>
    </xf>
    <xf numFmtId="0" fontId="60" fillId="0" borderId="21" xfId="0" applyFont="1" applyBorder="1" applyAlignment="1">
      <alignment vertical="center"/>
    </xf>
    <xf numFmtId="0" fontId="59" fillId="34" borderId="0" xfId="0" applyFont="1" applyFill="1" applyAlignment="1">
      <alignment horizontal="center" vertical="center"/>
    </xf>
    <xf numFmtId="0" fontId="59" fillId="34" borderId="14" xfId="0" applyFont="1" applyFill="1" applyBorder="1" applyAlignment="1">
      <alignment vertical="center"/>
    </xf>
    <xf numFmtId="0" fontId="59" fillId="34" borderId="22" xfId="0" applyFont="1" applyFill="1" applyBorder="1" applyAlignment="1">
      <alignment vertical="center"/>
    </xf>
    <xf numFmtId="0" fontId="59" fillId="34" borderId="23" xfId="0" applyFont="1" applyFill="1" applyBorder="1" applyAlignment="1">
      <alignment vertical="center"/>
    </xf>
    <xf numFmtId="0" fontId="59" fillId="0" borderId="0" xfId="0" applyFont="1" applyFill="1" applyAlignment="1">
      <alignment horizontal="center" vertical="center"/>
    </xf>
    <xf numFmtId="43" fontId="60" fillId="0" borderId="21" xfId="283" applyFont="1" applyBorder="1" applyAlignment="1">
      <alignment vertical="center"/>
    </xf>
    <xf numFmtId="43" fontId="59" fillId="34" borderId="23" xfId="283" applyFont="1" applyFill="1" applyBorder="1" applyAlignment="1">
      <alignment vertical="center"/>
    </xf>
    <xf numFmtId="0" fontId="59" fillId="34" borderId="10"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8" fillId="0" borderId="0" xfId="0" applyFont="1" applyAlignment="1">
      <alignment vertical="center"/>
    </xf>
    <xf numFmtId="0" fontId="58" fillId="0" borderId="10" xfId="0" applyFont="1" applyBorder="1" applyAlignment="1">
      <alignment/>
    </xf>
    <xf numFmtId="0" fontId="58" fillId="0" borderId="10" xfId="0" applyFont="1" applyBorder="1" applyAlignment="1">
      <alignment vertical="center"/>
    </xf>
    <xf numFmtId="0" fontId="58" fillId="0" borderId="10" xfId="0" applyFont="1" applyBorder="1" applyAlignment="1">
      <alignment horizontal="center"/>
    </xf>
    <xf numFmtId="0" fontId="58" fillId="0" borderId="10" xfId="0" applyFont="1" applyBorder="1" applyAlignment="1">
      <alignment/>
    </xf>
    <xf numFmtId="43" fontId="59" fillId="0" borderId="0" xfId="283" applyFont="1" applyFill="1" applyBorder="1" applyAlignment="1">
      <alignment horizontal="center" vertical="center"/>
    </xf>
    <xf numFmtId="0" fontId="59" fillId="0" borderId="0" xfId="0" applyFont="1" applyFill="1" applyBorder="1" applyAlignment="1">
      <alignment vertical="center"/>
    </xf>
    <xf numFmtId="0" fontId="10" fillId="0" borderId="10" xfId="0" applyFont="1" applyFill="1" applyBorder="1" applyAlignment="1">
      <alignment horizontal="center" vertical="center" wrapText="1"/>
    </xf>
    <xf numFmtId="43" fontId="10" fillId="0" borderId="10" xfId="283"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xf>
    <xf numFmtId="0" fontId="58" fillId="0" borderId="14" xfId="0" applyFont="1" applyBorder="1" applyAlignment="1">
      <alignment/>
    </xf>
    <xf numFmtId="43" fontId="58" fillId="0" borderId="23" xfId="283" applyFont="1" applyBorder="1" applyAlignment="1">
      <alignment/>
    </xf>
    <xf numFmtId="0" fontId="59" fillId="34" borderId="12" xfId="0" applyFont="1" applyFill="1" applyBorder="1" applyAlignment="1">
      <alignment horizontal="center" vertical="center"/>
    </xf>
    <xf numFmtId="43" fontId="59" fillId="34" borderId="10" xfId="283" applyFont="1" applyFill="1" applyBorder="1" applyAlignment="1">
      <alignment horizontal="center" vertical="center" wrapText="1"/>
    </xf>
    <xf numFmtId="43" fontId="58" fillId="38" borderId="10" xfId="283" applyFont="1" applyFill="1" applyBorder="1" applyAlignment="1">
      <alignment/>
    </xf>
    <xf numFmtId="43" fontId="58" fillId="15" borderId="10" xfId="283" applyFont="1" applyFill="1" applyBorder="1" applyAlignment="1">
      <alignment/>
    </xf>
    <xf numFmtId="0" fontId="58" fillId="0" borderId="10" xfId="0" applyFont="1" applyBorder="1" applyAlignment="1">
      <alignment horizontal="center" vertical="center" wrapText="1"/>
    </xf>
    <xf numFmtId="0" fontId="59" fillId="34" borderId="10" xfId="0" applyFont="1" applyFill="1" applyBorder="1" applyAlignment="1">
      <alignment horizontal="center" vertical="center" wrapText="1"/>
    </xf>
    <xf numFmtId="0" fontId="58" fillId="0" borderId="10" xfId="0" applyFont="1" applyBorder="1" applyAlignment="1">
      <alignment horizontal="left" wrapText="1"/>
    </xf>
    <xf numFmtId="0" fontId="58" fillId="0" borderId="10" xfId="0" applyFont="1" applyBorder="1" applyAlignment="1">
      <alignment horizontal="left" vertical="center" wrapText="1"/>
    </xf>
    <xf numFmtId="0" fontId="10" fillId="34" borderId="12" xfId="0" applyFont="1" applyFill="1" applyBorder="1" applyAlignment="1">
      <alignment horizontal="center" vertical="center" wrapText="1"/>
    </xf>
    <xf numFmtId="169" fontId="10" fillId="32" borderId="12" xfId="0" applyNumberFormat="1" applyFont="1" applyFill="1" applyBorder="1" applyAlignment="1">
      <alignment horizontal="center" vertical="center" wrapText="1"/>
    </xf>
    <xf numFmtId="168" fontId="10" fillId="0" borderId="10" xfId="0" applyNumberFormat="1" applyFont="1" applyBorder="1" applyAlignment="1">
      <alignment horizontal="center" vertical="center" wrapText="1"/>
    </xf>
    <xf numFmtId="168" fontId="10" fillId="0" borderId="10" xfId="0" applyNumberFormat="1" applyFont="1" applyFill="1" applyBorder="1" applyAlignment="1">
      <alignment horizontal="center" vertical="center" wrapText="1"/>
    </xf>
    <xf numFmtId="0" fontId="10" fillId="0" borderId="0" xfId="0" applyFont="1" applyAlignment="1">
      <alignment wrapText="1"/>
    </xf>
    <xf numFmtId="43" fontId="58" fillId="0" borderId="0" xfId="283" applyFont="1" applyFill="1" applyAlignment="1">
      <alignment wrapText="1"/>
    </xf>
    <xf numFmtId="43" fontId="58" fillId="0" borderId="10" xfId="283" applyFont="1" applyFill="1" applyBorder="1" applyAlignment="1">
      <alignment wrapText="1"/>
    </xf>
    <xf numFmtId="0" fontId="58" fillId="39" borderId="10" xfId="0" applyFont="1" applyFill="1" applyBorder="1" applyAlignment="1">
      <alignment horizontal="center" vertical="center" wrapText="1"/>
    </xf>
    <xf numFmtId="0" fontId="58" fillId="39" borderId="10" xfId="0" applyFont="1" applyFill="1" applyBorder="1" applyAlignment="1">
      <alignment wrapText="1"/>
    </xf>
    <xf numFmtId="0" fontId="58" fillId="39" borderId="10" xfId="0" applyFont="1" applyFill="1" applyBorder="1" applyAlignment="1">
      <alignment horizontal="center" vertical="top" wrapText="1"/>
    </xf>
    <xf numFmtId="0" fontId="58" fillId="39" borderId="10" xfId="0" applyFont="1" applyFill="1" applyBorder="1" applyAlignment="1">
      <alignment horizontal="center" wrapText="1"/>
    </xf>
    <xf numFmtId="43" fontId="58" fillId="39" borderId="10" xfId="283" applyFont="1" applyFill="1" applyBorder="1" applyAlignment="1">
      <alignment wrapText="1"/>
    </xf>
    <xf numFmtId="43" fontId="58" fillId="0" borderId="10" xfId="283" applyFont="1" applyBorder="1" applyAlignment="1">
      <alignment horizontal="center" vertical="center" wrapText="1"/>
    </xf>
    <xf numFmtId="0" fontId="15" fillId="0" borderId="10" xfId="0" applyFont="1" applyFill="1" applyBorder="1" applyAlignment="1">
      <alignment vertical="center"/>
    </xf>
    <xf numFmtId="0" fontId="10" fillId="0" borderId="10" xfId="0" applyFont="1" applyFill="1" applyBorder="1" applyAlignment="1">
      <alignment vertical="center"/>
    </xf>
    <xf numFmtId="43" fontId="15" fillId="0" borderId="10" xfId="283" applyFont="1" applyFill="1" applyBorder="1" applyAlignment="1">
      <alignment vertical="center"/>
    </xf>
    <xf numFmtId="0" fontId="10" fillId="40" borderId="10" xfId="0" applyFont="1" applyFill="1" applyBorder="1" applyAlignment="1">
      <alignment horizontal="center" vertical="center" wrapText="1"/>
    </xf>
    <xf numFmtId="43" fontId="58" fillId="0" borderId="0" xfId="283" applyFont="1" applyAlignment="1">
      <alignment horizontal="center" wrapText="1"/>
    </xf>
    <xf numFmtId="43" fontId="60" fillId="0" borderId="11" xfId="283" applyFont="1" applyBorder="1" applyAlignment="1">
      <alignment horizontal="center" vertical="center"/>
    </xf>
    <xf numFmtId="43" fontId="60" fillId="0" borderId="10" xfId="283" applyFont="1" applyBorder="1" applyAlignment="1">
      <alignment horizontal="center" vertical="center"/>
    </xf>
    <xf numFmtId="43" fontId="60" fillId="0" borderId="18" xfId="283" applyFont="1" applyBorder="1" applyAlignment="1">
      <alignment horizontal="center" vertical="center"/>
    </xf>
    <xf numFmtId="43" fontId="60" fillId="0" borderId="15" xfId="283" applyFont="1" applyBorder="1" applyAlignment="1">
      <alignment horizontal="center" vertical="center"/>
    </xf>
    <xf numFmtId="43" fontId="10" fillId="0" borderId="11" xfId="283" applyFont="1" applyBorder="1" applyAlignment="1">
      <alignment horizontal="center" vertical="center"/>
    </xf>
    <xf numFmtId="0" fontId="63" fillId="34" borderId="24" xfId="0" applyFont="1" applyFill="1" applyBorder="1" applyAlignment="1">
      <alignment horizontal="center" vertical="center"/>
    </xf>
    <xf numFmtId="43" fontId="60" fillId="0" borderId="10" xfId="283" applyFont="1" applyFill="1" applyBorder="1" applyAlignment="1">
      <alignment horizontal="center" vertical="center"/>
    </xf>
    <xf numFmtId="43" fontId="60" fillId="0" borderId="15" xfId="283" applyFont="1" applyFill="1" applyBorder="1" applyAlignment="1">
      <alignment horizontal="center" vertical="center"/>
    </xf>
    <xf numFmtId="43" fontId="60" fillId="0" borderId="13" xfId="283" applyFont="1" applyFill="1" applyBorder="1" applyAlignment="1">
      <alignment horizontal="center" vertical="center"/>
    </xf>
    <xf numFmtId="43" fontId="60" fillId="0" borderId="20" xfId="283" applyFont="1" applyFill="1" applyBorder="1" applyAlignment="1">
      <alignment horizontal="center" vertical="center"/>
    </xf>
    <xf numFmtId="43" fontId="58" fillId="0" borderId="15" xfId="283" applyFont="1" applyFill="1" applyBorder="1" applyAlignment="1">
      <alignment horizontal="center" vertical="center"/>
    </xf>
    <xf numFmtId="43" fontId="58" fillId="0" borderId="20" xfId="283" applyFont="1" applyFill="1" applyBorder="1" applyAlignment="1">
      <alignment horizontal="center" vertical="center"/>
    </xf>
    <xf numFmtId="0" fontId="58" fillId="0" borderId="10" xfId="0" applyFont="1" applyFill="1" applyBorder="1" applyAlignment="1">
      <alignment horizontal="center" vertical="center"/>
    </xf>
    <xf numFmtId="0" fontId="58" fillId="0" borderId="14" xfId="0" applyFont="1" applyFill="1" applyBorder="1" applyAlignment="1">
      <alignment horizontal="left" vertical="center"/>
    </xf>
    <xf numFmtId="43" fontId="58" fillId="0" borderId="10" xfId="283" applyFont="1" applyFill="1" applyBorder="1" applyAlignment="1">
      <alignment horizontal="center" vertical="center"/>
    </xf>
    <xf numFmtId="0" fontId="58" fillId="0" borderId="10" xfId="0" applyFont="1" applyFill="1" applyBorder="1" applyAlignment="1">
      <alignment horizontal="left" vertical="center"/>
    </xf>
    <xf numFmtId="43" fontId="58" fillId="0" borderId="10" xfId="283" applyFont="1" applyFill="1" applyBorder="1" applyAlignment="1">
      <alignment/>
    </xf>
    <xf numFmtId="43" fontId="60" fillId="0" borderId="10" xfId="283" applyFont="1" applyBorder="1" applyAlignment="1">
      <alignment/>
    </xf>
    <xf numFmtId="43" fontId="60" fillId="0" borderId="10" xfId="283" applyFont="1" applyFill="1" applyBorder="1" applyAlignment="1">
      <alignment/>
    </xf>
    <xf numFmtId="0" fontId="59" fillId="34" borderId="10" xfId="0" applyFont="1" applyFill="1" applyBorder="1" applyAlignment="1">
      <alignment horizontal="center" vertical="center" wrapText="1"/>
    </xf>
    <xf numFmtId="43" fontId="10" fillId="19" borderId="10" xfId="283" applyFont="1" applyFill="1" applyBorder="1" applyAlignment="1">
      <alignment horizontal="center" vertical="center"/>
    </xf>
    <xf numFmtId="0" fontId="58" fillId="0" borderId="0" xfId="0" applyFont="1" applyFill="1" applyAlignment="1">
      <alignment horizontal="left" vertical="center"/>
    </xf>
    <xf numFmtId="43" fontId="58" fillId="0" borderId="0" xfId="283" applyFont="1" applyFill="1" applyAlignment="1">
      <alignment horizontal="center" vertical="center"/>
    </xf>
    <xf numFmtId="0" fontId="10" fillId="0" borderId="0" xfId="0" applyFont="1" applyFill="1" applyAlignment="1">
      <alignment horizontal="center" vertical="center"/>
    </xf>
    <xf numFmtId="43" fontId="10" fillId="16" borderId="10" xfId="283" applyFont="1" applyFill="1" applyBorder="1" applyAlignment="1">
      <alignment horizontal="center" vertical="center"/>
    </xf>
    <xf numFmtId="43" fontId="10" fillId="17" borderId="10" xfId="283" applyFont="1" applyFill="1" applyBorder="1" applyAlignment="1">
      <alignment horizontal="center" vertical="center"/>
    </xf>
    <xf numFmtId="43" fontId="10" fillId="18" borderId="10" xfId="283" applyFont="1" applyFill="1" applyBorder="1" applyAlignment="1">
      <alignment horizontal="center" vertical="center"/>
    </xf>
    <xf numFmtId="0" fontId="58" fillId="19" borderId="11" xfId="256" applyFont="1" applyFill="1" applyBorder="1" applyAlignment="1">
      <alignment horizontal="center" vertical="center"/>
      <protection/>
    </xf>
    <xf numFmtId="0" fontId="58" fillId="17" borderId="11" xfId="256" applyFont="1" applyFill="1" applyBorder="1" applyAlignment="1">
      <alignment horizontal="left" vertical="center"/>
      <protection/>
    </xf>
    <xf numFmtId="0" fontId="58" fillId="17" borderId="11" xfId="256" applyFont="1" applyFill="1" applyBorder="1" applyAlignment="1">
      <alignment horizontal="center" vertical="center"/>
      <protection/>
    </xf>
    <xf numFmtId="43" fontId="58" fillId="17" borderId="10" xfId="283" applyFont="1" applyFill="1" applyBorder="1" applyAlignment="1">
      <alignment horizontal="center" vertical="center"/>
    </xf>
    <xf numFmtId="43" fontId="58" fillId="17" borderId="10" xfId="0" applyNumberFormat="1" applyFont="1" applyFill="1" applyBorder="1" applyAlignment="1">
      <alignment horizontal="center" vertical="center"/>
    </xf>
    <xf numFmtId="0" fontId="58" fillId="17" borderId="12" xfId="256" applyFont="1" applyFill="1" applyBorder="1" applyAlignment="1">
      <alignment horizontal="left" vertical="center"/>
      <protection/>
    </xf>
    <xf numFmtId="0" fontId="58" fillId="16" borderId="11" xfId="256" applyFont="1" applyFill="1" applyBorder="1" applyAlignment="1">
      <alignment horizontal="left" vertical="center"/>
      <protection/>
    </xf>
    <xf numFmtId="0" fontId="58" fillId="16" borderId="11" xfId="256" applyFont="1" applyFill="1" applyBorder="1" applyAlignment="1">
      <alignment horizontal="center" vertical="center"/>
      <protection/>
    </xf>
    <xf numFmtId="43" fontId="58" fillId="16" borderId="10" xfId="283" applyFont="1" applyFill="1" applyBorder="1" applyAlignment="1">
      <alignment horizontal="center" vertical="center"/>
    </xf>
    <xf numFmtId="43" fontId="58" fillId="16" borderId="10" xfId="0" applyNumberFormat="1" applyFont="1" applyFill="1" applyBorder="1" applyAlignment="1">
      <alignment horizontal="center" vertical="center"/>
    </xf>
    <xf numFmtId="0" fontId="58" fillId="16" borderId="12" xfId="256" applyFont="1" applyFill="1" applyBorder="1" applyAlignment="1">
      <alignment horizontal="left" vertical="center"/>
      <protection/>
    </xf>
    <xf numFmtId="43" fontId="10" fillId="14" borderId="10" xfId="283" applyFont="1" applyFill="1" applyBorder="1" applyAlignment="1">
      <alignment horizontal="center" vertical="center"/>
    </xf>
    <xf numFmtId="0" fontId="58" fillId="9" borderId="10" xfId="256" applyFont="1" applyFill="1" applyBorder="1" applyAlignment="1">
      <alignment horizontal="left" vertical="center"/>
      <protection/>
    </xf>
    <xf numFmtId="0" fontId="58" fillId="9" borderId="11" xfId="256" applyFont="1" applyFill="1" applyBorder="1" applyAlignment="1">
      <alignment horizontal="left" vertical="center"/>
      <protection/>
    </xf>
    <xf numFmtId="0" fontId="58" fillId="9" borderId="11" xfId="256" applyFont="1" applyFill="1" applyBorder="1" applyAlignment="1">
      <alignment horizontal="center" vertical="center"/>
      <protection/>
    </xf>
    <xf numFmtId="43" fontId="10" fillId="9" borderId="10" xfId="283" applyFont="1" applyFill="1" applyBorder="1" applyAlignment="1">
      <alignment horizontal="center" vertical="center"/>
    </xf>
    <xf numFmtId="43" fontId="58" fillId="9" borderId="10" xfId="283" applyFont="1" applyFill="1" applyBorder="1" applyAlignment="1">
      <alignment horizontal="center" vertical="center"/>
    </xf>
    <xf numFmtId="43" fontId="58" fillId="9" borderId="10" xfId="0" applyNumberFormat="1" applyFont="1" applyFill="1" applyBorder="1" applyAlignment="1">
      <alignment horizontal="center" vertical="center"/>
    </xf>
    <xf numFmtId="0" fontId="58" fillId="9" borderId="12" xfId="256" applyFont="1" applyFill="1" applyBorder="1" applyAlignment="1">
      <alignment horizontal="left" vertical="center"/>
      <protection/>
    </xf>
    <xf numFmtId="0" fontId="58" fillId="41" borderId="10" xfId="256" applyFont="1" applyFill="1" applyBorder="1" applyAlignment="1">
      <alignment horizontal="left" vertical="center"/>
      <protection/>
    </xf>
    <xf numFmtId="0" fontId="58" fillId="41" borderId="11" xfId="256" applyFont="1" applyFill="1" applyBorder="1" applyAlignment="1">
      <alignment horizontal="left" vertical="center"/>
      <protection/>
    </xf>
    <xf numFmtId="0" fontId="58" fillId="41" borderId="11" xfId="256" applyFont="1" applyFill="1" applyBorder="1" applyAlignment="1">
      <alignment horizontal="center" vertical="center"/>
      <protection/>
    </xf>
    <xf numFmtId="43" fontId="10" fillId="41" borderId="10" xfId="283" applyFont="1" applyFill="1" applyBorder="1" applyAlignment="1">
      <alignment horizontal="center" vertical="center"/>
    </xf>
    <xf numFmtId="43" fontId="58" fillId="41" borderId="10" xfId="283" applyFont="1" applyFill="1" applyBorder="1" applyAlignment="1">
      <alignment horizontal="center" vertical="center"/>
    </xf>
    <xf numFmtId="43" fontId="58" fillId="41" borderId="10" xfId="0" applyNumberFormat="1" applyFont="1" applyFill="1" applyBorder="1" applyAlignment="1">
      <alignment horizontal="center" vertical="center"/>
    </xf>
    <xf numFmtId="0" fontId="58" fillId="41" borderId="12" xfId="256" applyFont="1" applyFill="1" applyBorder="1" applyAlignment="1">
      <alignment horizontal="left" vertical="center"/>
      <protection/>
    </xf>
    <xf numFmtId="170" fontId="58" fillId="0" borderId="10" xfId="283" applyNumberFormat="1" applyFont="1" applyBorder="1" applyAlignment="1">
      <alignment horizontal="center"/>
    </xf>
    <xf numFmtId="170" fontId="60" fillId="0" borderId="10" xfId="283" applyNumberFormat="1" applyFont="1" applyBorder="1" applyAlignment="1">
      <alignment horizontal="center"/>
    </xf>
    <xf numFmtId="43" fontId="58" fillId="18" borderId="10" xfId="283" applyFont="1" applyFill="1" applyBorder="1" applyAlignment="1">
      <alignment horizontal="center" vertical="center"/>
    </xf>
    <xf numFmtId="43" fontId="58" fillId="18" borderId="10" xfId="0" applyNumberFormat="1" applyFont="1" applyFill="1" applyBorder="1" applyAlignment="1">
      <alignment horizontal="center" vertical="center"/>
    </xf>
    <xf numFmtId="0" fontId="58" fillId="42" borderId="10" xfId="256" applyFont="1" applyFill="1" applyBorder="1" applyAlignment="1">
      <alignment horizontal="left" vertical="center"/>
      <protection/>
    </xf>
    <xf numFmtId="0" fontId="58" fillId="42" borderId="11" xfId="256" applyFont="1" applyFill="1" applyBorder="1" applyAlignment="1">
      <alignment horizontal="left" vertical="center"/>
      <protection/>
    </xf>
    <xf numFmtId="0" fontId="58" fillId="42" borderId="11" xfId="256" applyFont="1" applyFill="1" applyBorder="1" applyAlignment="1">
      <alignment horizontal="center" vertical="center"/>
      <protection/>
    </xf>
    <xf numFmtId="43" fontId="10" fillId="42" borderId="10" xfId="283" applyFont="1" applyFill="1" applyBorder="1" applyAlignment="1">
      <alignment horizontal="center" vertical="center"/>
    </xf>
    <xf numFmtId="43" fontId="58" fillId="42" borderId="10" xfId="283" applyFont="1" applyFill="1" applyBorder="1" applyAlignment="1">
      <alignment horizontal="center" vertical="center"/>
    </xf>
    <xf numFmtId="43" fontId="58" fillId="42" borderId="10" xfId="0" applyNumberFormat="1" applyFont="1" applyFill="1" applyBorder="1" applyAlignment="1">
      <alignment horizontal="center" vertical="center"/>
    </xf>
    <xf numFmtId="0" fontId="58" fillId="42" borderId="12" xfId="256" applyFont="1" applyFill="1" applyBorder="1" applyAlignment="1">
      <alignment horizontal="left" vertical="center"/>
      <protection/>
    </xf>
    <xf numFmtId="0" fontId="58" fillId="12" borderId="10" xfId="256" applyFont="1" applyFill="1" applyBorder="1" applyAlignment="1">
      <alignment horizontal="left" vertical="center"/>
      <protection/>
    </xf>
    <xf numFmtId="0" fontId="58" fillId="12" borderId="11" xfId="256" applyFont="1" applyFill="1" applyBorder="1" applyAlignment="1">
      <alignment horizontal="left" vertical="center"/>
      <protection/>
    </xf>
    <xf numFmtId="0" fontId="58" fillId="12" borderId="11" xfId="256" applyFont="1" applyFill="1" applyBorder="1" applyAlignment="1">
      <alignment horizontal="center" vertical="center"/>
      <protection/>
    </xf>
    <xf numFmtId="43" fontId="10" fillId="12" borderId="10" xfId="283" applyFont="1" applyFill="1" applyBorder="1" applyAlignment="1">
      <alignment horizontal="center" vertical="center"/>
    </xf>
    <xf numFmtId="43" fontId="58" fillId="12" borderId="10" xfId="283" applyFont="1" applyFill="1" applyBorder="1" applyAlignment="1">
      <alignment horizontal="center" vertical="center"/>
    </xf>
    <xf numFmtId="43" fontId="58" fillId="12" borderId="10" xfId="0" applyNumberFormat="1" applyFont="1" applyFill="1" applyBorder="1" applyAlignment="1">
      <alignment horizontal="center" vertical="center"/>
    </xf>
    <xf numFmtId="0" fontId="58" fillId="12" borderId="12" xfId="256" applyFont="1" applyFill="1" applyBorder="1" applyAlignment="1">
      <alignment horizontal="left" vertical="center"/>
      <protection/>
    </xf>
    <xf numFmtId="43" fontId="10" fillId="35" borderId="10" xfId="283" applyFont="1" applyFill="1" applyBorder="1" applyAlignment="1">
      <alignment horizontal="center" vertical="center"/>
    </xf>
    <xf numFmtId="43" fontId="58" fillId="35" borderId="10" xfId="283" applyFont="1" applyFill="1" applyBorder="1" applyAlignment="1">
      <alignment horizontal="center" vertical="center"/>
    </xf>
    <xf numFmtId="43" fontId="58" fillId="35" borderId="10" xfId="0" applyNumberFormat="1" applyFont="1" applyFill="1" applyBorder="1" applyAlignment="1">
      <alignment horizontal="center" vertical="center"/>
    </xf>
    <xf numFmtId="0" fontId="10" fillId="13" borderId="10" xfId="256" applyFont="1" applyFill="1" applyBorder="1" applyAlignment="1">
      <alignment horizontal="left" vertical="center"/>
      <protection/>
    </xf>
    <xf numFmtId="0" fontId="10" fillId="13" borderId="11" xfId="256" applyFont="1" applyFill="1" applyBorder="1" applyAlignment="1">
      <alignment horizontal="left" vertical="center"/>
      <protection/>
    </xf>
    <xf numFmtId="0" fontId="10" fillId="13" borderId="11" xfId="256" applyFont="1" applyFill="1" applyBorder="1" applyAlignment="1">
      <alignment horizontal="center" vertical="center"/>
      <protection/>
    </xf>
    <xf numFmtId="43" fontId="10" fillId="13" borderId="10" xfId="283" applyFont="1" applyFill="1" applyBorder="1" applyAlignment="1">
      <alignment horizontal="center" vertical="center"/>
    </xf>
    <xf numFmtId="43" fontId="10" fillId="13" borderId="10" xfId="0" applyNumberFormat="1" applyFont="1" applyFill="1" applyBorder="1" applyAlignment="1">
      <alignment horizontal="center" vertical="center"/>
    </xf>
    <xf numFmtId="0" fontId="10" fillId="13" borderId="12" xfId="256" applyFont="1" applyFill="1" applyBorder="1" applyAlignment="1">
      <alignment horizontal="left" vertical="center"/>
      <protection/>
    </xf>
    <xf numFmtId="0" fontId="58" fillId="8" borderId="10" xfId="256" applyFont="1" applyFill="1" applyBorder="1" applyAlignment="1">
      <alignment horizontal="left" vertical="center"/>
      <protection/>
    </xf>
    <xf numFmtId="0" fontId="58" fillId="8" borderId="11" xfId="256" applyFont="1" applyFill="1" applyBorder="1" applyAlignment="1">
      <alignment horizontal="left" vertical="center"/>
      <protection/>
    </xf>
    <xf numFmtId="0" fontId="58" fillId="8" borderId="11" xfId="256" applyFont="1" applyFill="1" applyBorder="1" applyAlignment="1">
      <alignment horizontal="center" vertical="center"/>
      <protection/>
    </xf>
    <xf numFmtId="43" fontId="58" fillId="8" borderId="10" xfId="283" applyFont="1" applyFill="1" applyBorder="1" applyAlignment="1">
      <alignment horizontal="center" vertical="center"/>
    </xf>
    <xf numFmtId="43" fontId="58" fillId="8" borderId="10" xfId="0" applyNumberFormat="1" applyFont="1" applyFill="1" applyBorder="1" applyAlignment="1">
      <alignment horizontal="center" vertical="center"/>
    </xf>
    <xf numFmtId="43" fontId="58" fillId="15" borderId="10" xfId="0" applyNumberFormat="1" applyFont="1" applyFill="1" applyBorder="1" applyAlignment="1">
      <alignment horizontal="center" vertical="center"/>
    </xf>
    <xf numFmtId="0" fontId="58" fillId="8" borderId="12" xfId="256" applyFont="1" applyFill="1" applyBorder="1" applyAlignment="1">
      <alignment horizontal="left" vertical="center"/>
      <protection/>
    </xf>
    <xf numFmtId="0" fontId="58" fillId="0" borderId="10" xfId="0" applyFont="1" applyBorder="1" applyAlignment="1">
      <alignment vertical="center" wrapText="1"/>
    </xf>
    <xf numFmtId="0" fontId="63" fillId="0" borderId="0" xfId="0" applyFont="1" applyFill="1" applyAlignment="1">
      <alignment horizontal="center" vertical="center" wrapText="1"/>
    </xf>
    <xf numFmtId="0" fontId="63" fillId="43" borderId="10" xfId="0" applyFont="1" applyFill="1" applyBorder="1" applyAlignment="1">
      <alignment horizontal="center" vertical="center" wrapText="1"/>
    </xf>
    <xf numFmtId="0" fontId="63" fillId="43" borderId="10" xfId="0" applyFont="1" applyFill="1" applyBorder="1" applyAlignment="1">
      <alignment horizontal="center" vertical="center"/>
    </xf>
    <xf numFmtId="0" fontId="63" fillId="43" borderId="12" xfId="0" applyFont="1" applyFill="1" applyBorder="1" applyAlignment="1">
      <alignment horizontal="center" vertical="center"/>
    </xf>
    <xf numFmtId="0" fontId="65" fillId="0" borderId="21" xfId="0" applyFont="1" applyBorder="1" applyAlignment="1">
      <alignment vertical="center"/>
    </xf>
    <xf numFmtId="43" fontId="58" fillId="0" borderId="0" xfId="0" applyNumberFormat="1" applyFont="1" applyFill="1" applyAlignment="1">
      <alignment horizontal="center" vertical="center"/>
    </xf>
    <xf numFmtId="0" fontId="59" fillId="28" borderId="10" xfId="249" applyFont="1" applyBorder="1" applyAlignment="1">
      <alignment horizontal="center" vertical="center" wrapText="1"/>
    </xf>
    <xf numFmtId="43" fontId="59" fillId="28" borderId="10" xfId="283" applyFont="1" applyFill="1" applyBorder="1" applyAlignment="1">
      <alignment horizontal="center" vertical="center" wrapText="1"/>
    </xf>
    <xf numFmtId="0" fontId="60" fillId="36" borderId="10" xfId="261" applyFont="1" applyFill="1" applyBorder="1" applyAlignment="1">
      <alignment horizontal="left" vertical="center" wrapText="1"/>
      <protection/>
    </xf>
    <xf numFmtId="0" fontId="10" fillId="34" borderId="10" xfId="261" applyFont="1" applyFill="1" applyBorder="1" applyAlignment="1">
      <alignment horizontal="left" vertical="center" wrapText="1"/>
      <protection/>
    </xf>
    <xf numFmtId="0" fontId="58"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58" fillId="34" borderId="10" xfId="0" applyFont="1" applyFill="1" applyBorder="1" applyAlignment="1">
      <alignment horizontal="center" wrapText="1"/>
    </xf>
    <xf numFmtId="0" fontId="10" fillId="11" borderId="10" xfId="261" applyFont="1" applyFill="1" applyBorder="1" applyAlignment="1">
      <alignment horizontal="left" vertical="center" wrapText="1"/>
      <protection/>
    </xf>
    <xf numFmtId="0" fontId="59" fillId="34" borderId="10" xfId="0" applyFont="1" applyFill="1" applyBorder="1" applyAlignment="1">
      <alignment horizontal="center" vertical="center" wrapText="1"/>
    </xf>
    <xf numFmtId="0" fontId="10" fillId="19" borderId="10" xfId="261" applyFont="1" applyFill="1" applyBorder="1" applyAlignment="1">
      <alignment horizontal="left" vertical="center" wrapText="1"/>
      <protection/>
    </xf>
    <xf numFmtId="0" fontId="10" fillId="16" borderId="10" xfId="261" applyFont="1" applyFill="1" applyBorder="1" applyAlignment="1">
      <alignment horizontal="left" vertical="center" wrapText="1"/>
      <protection/>
    </xf>
    <xf numFmtId="0" fontId="10" fillId="18" borderId="10" xfId="261" applyFont="1" applyFill="1" applyBorder="1" applyAlignment="1">
      <alignment horizontal="left" vertical="center" wrapText="1"/>
      <protection/>
    </xf>
    <xf numFmtId="0" fontId="58" fillId="42" borderId="10" xfId="256" applyFont="1" applyFill="1" applyBorder="1" applyAlignment="1">
      <alignment horizontal="center" vertical="center"/>
      <protection/>
    </xf>
    <xf numFmtId="0" fontId="58" fillId="17" borderId="10" xfId="256" applyFont="1" applyFill="1" applyBorder="1" applyAlignment="1">
      <alignment horizontal="center" vertical="center"/>
      <protection/>
    </xf>
    <xf numFmtId="0" fontId="68" fillId="0" borderId="17" xfId="0" applyFont="1" applyFill="1" applyBorder="1" applyAlignment="1">
      <alignment horizontal="center" vertical="center"/>
    </xf>
    <xf numFmtId="0" fontId="68" fillId="0" borderId="21" xfId="0" applyFont="1" applyFill="1" applyBorder="1" applyAlignment="1">
      <alignment horizontal="center" vertical="center"/>
    </xf>
    <xf numFmtId="0" fontId="58" fillId="12" borderId="10" xfId="256" applyFont="1" applyFill="1" applyBorder="1" applyAlignment="1">
      <alignment horizontal="center" vertical="center"/>
      <protection/>
    </xf>
    <xf numFmtId="0" fontId="58" fillId="19" borderId="10" xfId="256" applyFont="1" applyFill="1" applyBorder="1" applyAlignment="1">
      <alignment horizontal="center" vertical="center"/>
      <protection/>
    </xf>
    <xf numFmtId="0" fontId="58" fillId="19" borderId="11" xfId="256" applyFont="1" applyFill="1" applyBorder="1" applyAlignment="1">
      <alignment horizontal="center" vertical="center"/>
      <protection/>
    </xf>
    <xf numFmtId="43" fontId="10" fillId="18" borderId="14" xfId="283" applyFont="1" applyFill="1" applyBorder="1" applyAlignment="1">
      <alignment horizontal="center" vertical="center"/>
    </xf>
    <xf numFmtId="43" fontId="10" fillId="18" borderId="22" xfId="283" applyFont="1" applyFill="1" applyBorder="1" applyAlignment="1">
      <alignment horizontal="center" vertical="center"/>
    </xf>
    <xf numFmtId="43" fontId="10" fillId="18" borderId="23" xfId="283" applyFont="1" applyFill="1" applyBorder="1" applyAlignment="1">
      <alignment horizontal="center" vertical="center"/>
    </xf>
    <xf numFmtId="0" fontId="10" fillId="18" borderId="12" xfId="250" applyFont="1" applyFill="1" applyBorder="1" applyAlignment="1">
      <alignment horizontal="center" vertical="center" wrapText="1"/>
    </xf>
    <xf numFmtId="0" fontId="10" fillId="18" borderId="11" xfId="250" applyFont="1" applyFill="1" applyBorder="1" applyAlignment="1">
      <alignment horizontal="center" vertical="center" wrapText="1"/>
    </xf>
    <xf numFmtId="0" fontId="58" fillId="35" borderId="10" xfId="256" applyFont="1" applyFill="1" applyBorder="1" applyAlignment="1">
      <alignment horizontal="center" vertical="center"/>
      <protection/>
    </xf>
    <xf numFmtId="0" fontId="10" fillId="13" borderId="10" xfId="256" applyFont="1" applyFill="1" applyBorder="1" applyAlignment="1">
      <alignment horizontal="center" vertical="center"/>
      <protection/>
    </xf>
    <xf numFmtId="0" fontId="58" fillId="17" borderId="12" xfId="256" applyFont="1" applyFill="1" applyBorder="1" applyAlignment="1">
      <alignment horizontal="center" vertical="center"/>
      <protection/>
    </xf>
    <xf numFmtId="0" fontId="58" fillId="17" borderId="25" xfId="256" applyFont="1" applyFill="1" applyBorder="1" applyAlignment="1">
      <alignment horizontal="center" vertical="center"/>
      <protection/>
    </xf>
    <xf numFmtId="0" fontId="58" fillId="17" borderId="11" xfId="256" applyFont="1" applyFill="1" applyBorder="1" applyAlignment="1">
      <alignment horizontal="center" vertical="center"/>
      <protection/>
    </xf>
    <xf numFmtId="0" fontId="58" fillId="16" borderId="10" xfId="256" applyFont="1" applyFill="1" applyBorder="1" applyAlignment="1">
      <alignment horizontal="center" vertical="center"/>
      <protection/>
    </xf>
    <xf numFmtId="0" fontId="58" fillId="41" borderId="10" xfId="256" applyFont="1" applyFill="1" applyBorder="1" applyAlignment="1">
      <alignment horizontal="center" vertical="center"/>
      <protection/>
    </xf>
    <xf numFmtId="0" fontId="58" fillId="14" borderId="10" xfId="256" applyFont="1" applyFill="1" applyBorder="1" applyAlignment="1">
      <alignment horizontal="center" vertical="center"/>
      <protection/>
    </xf>
    <xf numFmtId="0" fontId="58" fillId="9" borderId="10" xfId="256" applyFont="1" applyFill="1" applyBorder="1" applyAlignment="1">
      <alignment horizontal="center" vertical="center"/>
      <protection/>
    </xf>
    <xf numFmtId="43" fontId="59" fillId="34" borderId="14" xfId="283" applyFont="1" applyFill="1" applyBorder="1" applyAlignment="1">
      <alignment horizontal="center" vertical="center"/>
    </xf>
    <xf numFmtId="43" fontId="59" fillId="34" borderId="22" xfId="283" applyFont="1" applyFill="1" applyBorder="1" applyAlignment="1">
      <alignment horizontal="center" vertical="center"/>
    </xf>
    <xf numFmtId="43" fontId="59" fillId="34" borderId="23" xfId="283" applyFont="1" applyFill="1" applyBorder="1" applyAlignment="1">
      <alignment horizontal="center" vertical="center"/>
    </xf>
    <xf numFmtId="0" fontId="58" fillId="18" borderId="10" xfId="256" applyFont="1" applyFill="1" applyBorder="1" applyAlignment="1">
      <alignment horizontal="center" vertical="center"/>
      <protection/>
    </xf>
    <xf numFmtId="0" fontId="59" fillId="28" borderId="12" xfId="250" applyFont="1" applyBorder="1" applyAlignment="1">
      <alignment horizontal="center" vertical="center" wrapText="1"/>
    </xf>
    <xf numFmtId="0" fontId="59" fillId="28" borderId="11" xfId="250" applyFont="1" applyBorder="1" applyAlignment="1">
      <alignment horizontal="center" vertical="center" wrapText="1"/>
    </xf>
    <xf numFmtId="0" fontId="58" fillId="15" borderId="10" xfId="256" applyFont="1" applyFill="1" applyBorder="1" applyAlignment="1">
      <alignment horizontal="center" vertical="center"/>
      <protection/>
    </xf>
    <xf numFmtId="0" fontId="58" fillId="8" borderId="10" xfId="256" applyFont="1" applyFill="1" applyBorder="1" applyAlignment="1">
      <alignment horizontal="center" vertical="center"/>
      <protection/>
    </xf>
    <xf numFmtId="0" fontId="68" fillId="0" borderId="17" xfId="0" applyFont="1" applyBorder="1" applyAlignment="1">
      <alignment horizontal="center" vertical="center"/>
    </xf>
    <xf numFmtId="0" fontId="68" fillId="0" borderId="21" xfId="0" applyFont="1" applyBorder="1" applyAlignment="1">
      <alignment horizontal="center" vertical="center"/>
    </xf>
    <xf numFmtId="0" fontId="58" fillId="16" borderId="10" xfId="0" applyFont="1" applyFill="1" applyBorder="1" applyAlignment="1">
      <alignment horizontal="center" vertical="center" wrapText="1"/>
    </xf>
    <xf numFmtId="0" fontId="58" fillId="19" borderId="10" xfId="0" applyFont="1" applyFill="1" applyBorder="1" applyAlignment="1">
      <alignment horizontal="center" vertical="center" wrapText="1"/>
    </xf>
    <xf numFmtId="0" fontId="58" fillId="18" borderId="10" xfId="0" applyFont="1" applyFill="1" applyBorder="1" applyAlignment="1">
      <alignment horizontal="center" vertical="center" wrapText="1"/>
    </xf>
    <xf numFmtId="0" fontId="58" fillId="14" borderId="10" xfId="0" applyFont="1" applyFill="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23" xfId="0" applyFont="1" applyBorder="1" applyAlignment="1">
      <alignment horizontal="center" vertical="center" wrapText="1"/>
    </xf>
    <xf numFmtId="0" fontId="68" fillId="0" borderId="22" xfId="0" applyFont="1" applyBorder="1" applyAlignment="1">
      <alignment horizontal="center" vertical="center" wrapText="1"/>
    </xf>
    <xf numFmtId="0" fontId="59" fillId="28" borderId="12" xfId="249" applyFont="1" applyBorder="1" applyAlignment="1">
      <alignment horizontal="center" vertical="center" wrapText="1"/>
    </xf>
    <xf numFmtId="43" fontId="59" fillId="28" borderId="12" xfId="283" applyFont="1" applyFill="1" applyBorder="1" applyAlignment="1">
      <alignment horizontal="center" vertical="center" wrapText="1"/>
    </xf>
    <xf numFmtId="0" fontId="58" fillId="17" borderId="10" xfId="0" applyFont="1" applyFill="1" applyBorder="1" applyAlignment="1">
      <alignment horizontal="center" vertical="center" wrapText="1"/>
    </xf>
    <xf numFmtId="0" fontId="68" fillId="0" borderId="14" xfId="0" applyFont="1" applyBorder="1" applyAlignment="1">
      <alignment horizontal="center" vertical="center" wrapText="1"/>
    </xf>
    <xf numFmtId="0" fontId="68" fillId="0" borderId="23" xfId="0" applyFont="1" applyBorder="1" applyAlignment="1">
      <alignment horizontal="center" vertical="center" wrapText="1"/>
    </xf>
    <xf numFmtId="0" fontId="58" fillId="18" borderId="10" xfId="0" applyFont="1" applyFill="1" applyBorder="1" applyAlignment="1">
      <alignment horizontal="center" vertical="center"/>
    </xf>
    <xf numFmtId="0" fontId="58" fillId="16" borderId="10" xfId="0" applyFont="1" applyFill="1" applyBorder="1" applyAlignment="1">
      <alignment horizontal="center" vertical="center"/>
    </xf>
    <xf numFmtId="0" fontId="58" fillId="19" borderId="10" xfId="0" applyFont="1" applyFill="1" applyBorder="1" applyAlignment="1">
      <alignment horizontal="center" vertical="center"/>
    </xf>
    <xf numFmtId="0" fontId="58" fillId="37" borderId="10" xfId="0" applyFont="1" applyFill="1" applyBorder="1" applyAlignment="1">
      <alignment horizontal="center" vertical="center"/>
    </xf>
    <xf numFmtId="0" fontId="68" fillId="0" borderId="10" xfId="0" applyFont="1" applyBorder="1" applyAlignment="1">
      <alignment horizontal="center" vertical="center" wrapText="1"/>
    </xf>
    <xf numFmtId="0" fontId="58" fillId="38" borderId="10" xfId="0" applyFont="1" applyFill="1" applyBorder="1" applyAlignment="1">
      <alignment horizontal="center" vertical="center"/>
    </xf>
    <xf numFmtId="0" fontId="58" fillId="15" borderId="10" xfId="0" applyFont="1" applyFill="1" applyBorder="1" applyAlignment="1">
      <alignment horizontal="center" vertical="center"/>
    </xf>
    <xf numFmtId="0" fontId="63" fillId="0" borderId="10" xfId="0" applyFont="1" applyFill="1" applyBorder="1" applyAlignment="1">
      <alignment horizontal="center" vertical="center" wrapText="1"/>
    </xf>
    <xf numFmtId="0" fontId="69" fillId="0" borderId="0" xfId="0" applyFont="1" applyAlignment="1">
      <alignment horizontal="center" wrapText="1"/>
    </xf>
    <xf numFmtId="0" fontId="65" fillId="0" borderId="21" xfId="0" applyFont="1" applyBorder="1" applyAlignment="1">
      <alignment horizontal="center" vertical="center"/>
    </xf>
    <xf numFmtId="0" fontId="63" fillId="43" borderId="10" xfId="0" applyFont="1" applyFill="1" applyBorder="1" applyAlignment="1">
      <alignment horizontal="center" vertical="center"/>
    </xf>
    <xf numFmtId="43" fontId="58" fillId="0" borderId="26" xfId="283" applyFont="1" applyBorder="1" applyAlignment="1">
      <alignment horizontal="center" vertical="center"/>
    </xf>
    <xf numFmtId="43" fontId="58" fillId="0" borderId="27" xfId="283" applyFont="1" applyBorder="1" applyAlignment="1">
      <alignment horizontal="center" vertical="center"/>
    </xf>
    <xf numFmtId="43" fontId="58" fillId="0" borderId="28" xfId="283" applyFont="1" applyBorder="1" applyAlignment="1">
      <alignment horizontal="center" vertical="center"/>
    </xf>
    <xf numFmtId="43" fontId="60" fillId="0" borderId="26" xfId="283" applyFont="1" applyBorder="1" applyAlignment="1">
      <alignment horizontal="center" vertical="center"/>
    </xf>
    <xf numFmtId="43" fontId="60" fillId="0" borderId="27" xfId="283" applyFont="1" applyBorder="1" applyAlignment="1">
      <alignment horizontal="center" vertical="center"/>
    </xf>
    <xf numFmtId="43" fontId="60" fillId="0" borderId="28" xfId="283" applyFont="1" applyBorder="1" applyAlignment="1">
      <alignment horizontal="center" vertical="center"/>
    </xf>
    <xf numFmtId="0" fontId="63" fillId="34" borderId="29" xfId="0" applyFont="1" applyFill="1" applyBorder="1" applyAlignment="1">
      <alignment horizontal="center" vertical="center"/>
    </xf>
    <xf numFmtId="0" fontId="63" fillId="34" borderId="30" xfId="0" applyFont="1" applyFill="1" applyBorder="1" applyAlignment="1">
      <alignment horizontal="center" vertical="center"/>
    </xf>
    <xf numFmtId="0" fontId="63" fillId="34" borderId="31" xfId="0" applyFont="1" applyFill="1" applyBorder="1" applyAlignment="1">
      <alignment horizontal="center" vertical="center"/>
    </xf>
    <xf numFmtId="0" fontId="63" fillId="34" borderId="32" xfId="0" applyFont="1" applyFill="1" applyBorder="1" applyAlignment="1">
      <alignment horizontal="center" vertical="center"/>
    </xf>
    <xf numFmtId="0" fontId="63" fillId="34" borderId="33" xfId="0" applyFont="1" applyFill="1" applyBorder="1" applyAlignment="1">
      <alignment horizontal="center" vertical="center"/>
    </xf>
    <xf numFmtId="0" fontId="65" fillId="0" borderId="34" xfId="0" applyFont="1" applyBorder="1" applyAlignment="1">
      <alignment horizontal="center" vertic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70" fillId="0" borderId="36" xfId="0" applyFont="1" applyBorder="1" applyAlignment="1">
      <alignment horizontal="center" vertical="center"/>
    </xf>
    <xf numFmtId="0" fontId="63" fillId="34" borderId="12" xfId="0" applyFont="1" applyFill="1" applyBorder="1" applyAlignment="1">
      <alignment horizontal="center" vertical="center" wrapText="1"/>
    </xf>
    <xf numFmtId="0" fontId="63" fillId="34" borderId="37" xfId="0" applyFont="1" applyFill="1" applyBorder="1" applyAlignment="1">
      <alignment horizontal="center" vertical="center" wrapText="1"/>
    </xf>
    <xf numFmtId="0" fontId="63" fillId="34" borderId="38" xfId="0" applyFont="1" applyFill="1" applyBorder="1" applyAlignment="1">
      <alignment horizontal="center" vertical="center"/>
    </xf>
    <xf numFmtId="0" fontId="63" fillId="34" borderId="39" xfId="0" applyFont="1" applyFill="1" applyBorder="1" applyAlignment="1">
      <alignment horizontal="center" vertical="center"/>
    </xf>
    <xf numFmtId="0" fontId="63" fillId="34" borderId="40" xfId="0" applyFont="1" applyFill="1" applyBorder="1" applyAlignment="1">
      <alignment horizontal="center" vertical="center"/>
    </xf>
    <xf numFmtId="0" fontId="63" fillId="34" borderId="14" xfId="0" applyFont="1" applyFill="1" applyBorder="1" applyAlignment="1">
      <alignment horizontal="center" vertical="center"/>
    </xf>
    <xf numFmtId="0" fontId="63" fillId="34" borderId="22" xfId="0" applyFont="1" applyFill="1" applyBorder="1" applyAlignment="1">
      <alignment horizontal="center" vertical="center"/>
    </xf>
    <xf numFmtId="0" fontId="63" fillId="34" borderId="23" xfId="0" applyFont="1" applyFill="1" applyBorder="1" applyAlignment="1">
      <alignment horizontal="center" vertical="center"/>
    </xf>
    <xf numFmtId="0" fontId="63" fillId="34" borderId="10" xfId="0" applyFont="1" applyFill="1" applyBorder="1" applyAlignment="1">
      <alignment horizontal="center" vertical="center"/>
    </xf>
    <xf numFmtId="0" fontId="63" fillId="34" borderId="11" xfId="0" applyFont="1" applyFill="1" applyBorder="1" applyAlignment="1">
      <alignment horizontal="center" vertical="center" wrapText="1"/>
    </xf>
    <xf numFmtId="0" fontId="63" fillId="34" borderId="12" xfId="0" applyFont="1" applyFill="1" applyBorder="1" applyAlignment="1">
      <alignment horizontal="center" vertical="center"/>
    </xf>
    <xf numFmtId="0" fontId="63" fillId="34" borderId="11" xfId="0" applyFont="1" applyFill="1" applyBorder="1" applyAlignment="1">
      <alignment horizontal="center" vertical="center"/>
    </xf>
    <xf numFmtId="0" fontId="58" fillId="8" borderId="12" xfId="0" applyFont="1" applyFill="1" applyBorder="1" applyAlignment="1">
      <alignment horizontal="center" vertical="center" wrapText="1"/>
    </xf>
    <xf numFmtId="0" fontId="58" fillId="8" borderId="25" xfId="0" applyFont="1" applyFill="1" applyBorder="1" applyAlignment="1">
      <alignment horizontal="center" vertical="center" wrapText="1"/>
    </xf>
    <xf numFmtId="0" fontId="58" fillId="8" borderId="11" xfId="0" applyFont="1" applyFill="1" applyBorder="1" applyAlignment="1">
      <alignment horizontal="center" vertical="center" wrapText="1"/>
    </xf>
    <xf numFmtId="0" fontId="65" fillId="0" borderId="0" xfId="0" applyFont="1" applyAlignment="1">
      <alignment horizontal="center" wrapText="1"/>
    </xf>
    <xf numFmtId="0" fontId="65" fillId="0" borderId="17" xfId="0" applyFont="1" applyBorder="1" applyAlignment="1">
      <alignment horizontal="center" vertical="center" wrapText="1"/>
    </xf>
    <xf numFmtId="0" fontId="65" fillId="0" borderId="21" xfId="0" applyFont="1" applyBorder="1" applyAlignment="1">
      <alignment horizontal="center" vertical="center" wrapText="1"/>
    </xf>
    <xf numFmtId="0" fontId="59" fillId="28" borderId="11" xfId="249" applyFont="1" applyBorder="1" applyAlignment="1">
      <alignment horizontal="center" vertical="center" wrapText="1"/>
    </xf>
    <xf numFmtId="0" fontId="59" fillId="34" borderId="10" xfId="249" applyFont="1" applyFill="1" applyBorder="1" applyAlignment="1">
      <alignment horizontal="center" vertical="center" wrapText="1"/>
    </xf>
    <xf numFmtId="0" fontId="65" fillId="0" borderId="21" xfId="0" applyFont="1" applyBorder="1" applyAlignment="1">
      <alignment horizontal="center"/>
    </xf>
    <xf numFmtId="0" fontId="67" fillId="0" borderId="10" xfId="0" applyFont="1" applyBorder="1" applyAlignment="1">
      <alignment horizontal="center" vertical="center" wrapText="1"/>
    </xf>
    <xf numFmtId="0" fontId="58" fillId="0" borderId="10" xfId="0" applyNumberFormat="1" applyFont="1" applyBorder="1" applyAlignment="1">
      <alignment horizontal="center" vertical="center" wrapText="1"/>
    </xf>
    <xf numFmtId="0" fontId="65" fillId="0" borderId="4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1" xfId="0" applyFont="1" applyBorder="1" applyAlignment="1">
      <alignment horizontal="center" vertical="center" wrapText="1"/>
    </xf>
    <xf numFmtId="0" fontId="60" fillId="0" borderId="14" xfId="0" applyFont="1" applyBorder="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0" fontId="58" fillId="0" borderId="10" xfId="0" applyFont="1" applyBorder="1" applyAlignment="1">
      <alignment horizontal="center" vertical="center"/>
    </xf>
    <xf numFmtId="0" fontId="58" fillId="0" borderId="10" xfId="0" applyFont="1" applyBorder="1" applyAlignment="1">
      <alignment horizontal="left" vertical="center"/>
    </xf>
    <xf numFmtId="0" fontId="10" fillId="0" borderId="10" xfId="0" applyFont="1" applyFill="1" applyBorder="1" applyAlignment="1">
      <alignment horizontal="left" vertical="center" wrapText="1"/>
    </xf>
    <xf numFmtId="0" fontId="10" fillId="0" borderId="2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11" xfId="0" applyFont="1" applyFill="1" applyBorder="1" applyAlignment="1">
      <alignment horizontal="center" vertical="center"/>
    </xf>
  </cellXfs>
  <cellStyles count="283">
    <cellStyle name="Normal" xfId="0"/>
    <cellStyle name="&#13;&#10;JournalTemplate=C:\COMFO\CTALK\JOURSTD.TPL&#13;&#10;LbStateAddress=3 3 0 251 1 89 2 311&#13;&#10;LbStateJou" xfId="15"/>
    <cellStyle name="%" xfId="16"/>
    <cellStyle name="??_FJK Materials" xfId="17"/>
    <cellStyle name="_~0867274" xfId="18"/>
    <cellStyle name="_~3166098" xfId="19"/>
    <cellStyle name="_~3766798" xfId="20"/>
    <cellStyle name="_~4764321" xfId="21"/>
    <cellStyle name="_~5716464" xfId="22"/>
    <cellStyle name="_~5716464_УО 2007_свод-03" xfId="23"/>
    <cellStyle name="_~8370986" xfId="24"/>
    <cellStyle name="_~8370986_УО 2007_свод-03" xfId="25"/>
    <cellStyle name="_~9988734" xfId="26"/>
    <cellStyle name="_help Aliya" xfId="27"/>
    <cellStyle name="_ICA" xfId="28"/>
    <cellStyle name="_Last Вост.филиал" xfId="29"/>
    <cellStyle name="_Last ГО" xfId="30"/>
    <cellStyle name="_Last Южный филиал_Для_Печати_1кв" xfId="31"/>
    <cellStyle name="_Last Южный филиал_Для_Печати_1кв_для работы" xfId="32"/>
    <cellStyle name="_Last-last" xfId="33"/>
    <cellStyle name="_prFP0903_01 " xfId="34"/>
    <cellStyle name="_prFP1kv04_01" xfId="35"/>
    <cellStyle name="_SDH Атырау-Кенкияк (тенге)" xfId="36"/>
    <cellStyle name="_Астана прил.№3 2004" xfId="37"/>
    <cellStyle name="_Астана прил.№3 2004_УО 2007_свод-03" xfId="38"/>
    <cellStyle name="_АстанаПроект ФП  Октябрь" xfId="39"/>
    <cellStyle name="_АстанаПроект ФП  Октябрь_УО 2007_свод-03" xfId="40"/>
    <cellStyle name="_АФ октябрь ДДС" xfId="41"/>
    <cellStyle name="_АФ финплан на ноябрь 2003 г." xfId="42"/>
    <cellStyle name="_АФфинплан на сентябрь 2003 г." xfId="43"/>
    <cellStyle name="_БЗакупок - Капы без проектов посл вар" xfId="44"/>
    <cellStyle name="_Бюдж фил" xfId="45"/>
    <cellStyle name="_Бюджек закупок ФП 3-4кв. 2004 скорр" xfId="46"/>
    <cellStyle name="_Бюджет 2005 КТС last" xfId="47"/>
    <cellStyle name="_Бюджет ITService 2005 на 24.03.05" xfId="48"/>
    <cellStyle name="_Бюджет IT-севиса для КМГ(замена картр.)" xfId="49"/>
    <cellStyle name="_Бюджет ВОЛС2" xfId="50"/>
    <cellStyle name="_Бюджет закупок 2004-2" xfId="51"/>
    <cellStyle name="_Бюджет закупок ДИРС 2004 (сокращен)" xfId="52"/>
    <cellStyle name="_Бюджет Мунайтас" xfId="53"/>
    <cellStyle name="_Бюджет_ЮФ_2004_234кв_Печать" xfId="54"/>
    <cellStyle name="_Бюджет_ЮФ_2004_234кв_срав" xfId="55"/>
    <cellStyle name="_Бюджет_ЮФ_2004_II__29_06" xfId="56"/>
    <cellStyle name="_Бюджет_ЮФ_2004_II_6_мес" xfId="57"/>
    <cellStyle name="_Бюджет_ЮФ_7_07_2" xfId="58"/>
    <cellStyle name="_Бюджет_ЮФ_7_07_21_30" xfId="59"/>
    <cellStyle name="_варианты названий" xfId="60"/>
    <cellStyle name="_ВФ ДДС апрель" xfId="61"/>
    <cellStyle name="_ВФ финплан на ноябрь 2003 г." xfId="62"/>
    <cellStyle name="_Данные по АмангельдыГаз" xfId="63"/>
    <cellStyle name="_Данные по АмангельдыГаз_УО 2007_свод-03" xfId="64"/>
    <cellStyle name="_Данные по АмангельдыГаз_Ф-2 _Доходная часть ИП МФ_авг(1). 2007" xfId="65"/>
    <cellStyle name="_ДДС " xfId="66"/>
    <cellStyle name="_ДДС август25" xfId="67"/>
    <cellStyle name="_ДДС ГО сентябрь" xfId="68"/>
    <cellStyle name="_ДДС декабрь 14" xfId="69"/>
    <cellStyle name="_ДДС декабрь 23" xfId="70"/>
    <cellStyle name="_ДДС декабрь 27" xfId="71"/>
    <cellStyle name="_ДДС за февраль 2004 года" xfId="72"/>
    <cellStyle name="_ДДС за февраль 2004 года_УО 2007_свод-03" xfId="73"/>
    <cellStyle name="_ДДС июнь " xfId="74"/>
    <cellStyle name="_ДДС ККБ валют. до 11.09.03 г." xfId="75"/>
    <cellStyle name="_ДДС конс февр" xfId="76"/>
    <cellStyle name="_ДДС конс янв" xfId="77"/>
    <cellStyle name="_ДДС конс янв_УО 2007_свод-03" xfId="78"/>
    <cellStyle name="_ДДС ноябрь 2003 г." xfId="79"/>
    <cellStyle name="_ДДС октябрь 26" xfId="80"/>
    <cellStyle name="_ДДС сентябрь 9" xfId="81"/>
    <cellStyle name="_ДДС УФ ноябрь" xfId="82"/>
    <cellStyle name="_ДДС фев." xfId="83"/>
    <cellStyle name="_ДДС фев. 2004" xfId="84"/>
    <cellStyle name="_ДДС фев. 2004_УО 2007_свод-03" xfId="85"/>
    <cellStyle name="_ДДС фев._УО 2007_свод-03" xfId="86"/>
    <cellStyle name="_ДДС февраль 17" xfId="87"/>
    <cellStyle name="_ДДС филиалы и ГО  по 18 сентября" xfId="88"/>
    <cellStyle name="_ДДС_08_09_ЮФ_доп" xfId="89"/>
    <cellStyle name="_ДДС_08_10_июн_ЮФ" xfId="90"/>
    <cellStyle name="_ДДС_11_03_ЮФ" xfId="91"/>
    <cellStyle name="_ДДС_13_05_ЮФ" xfId="92"/>
    <cellStyle name="_ДДС_14_10_ЮФ" xfId="93"/>
    <cellStyle name="_ДДС_14_12_ЮФ" xfId="94"/>
    <cellStyle name="_ДДС_19_08_ЮФ" xfId="95"/>
    <cellStyle name="_ДДС_23_12_ЮФ" xfId="96"/>
    <cellStyle name="_ДДС_24_08_ЮФ" xfId="97"/>
    <cellStyle name="_ДДС_24_12_ЮФ" xfId="98"/>
    <cellStyle name="_ДДС_27_10_ЮФ" xfId="99"/>
    <cellStyle name="_ДДС_27_ЮФ" xfId="100"/>
    <cellStyle name="_ДДС_28_12_ЮФ" xfId="101"/>
    <cellStyle name="_ДДС_АБ_28_06_ЮФ" xfId="102"/>
    <cellStyle name="_ДДС_ноя_ЮФ" xfId="103"/>
    <cellStyle name="_ДДС_ЮФ_декабрь" xfId="104"/>
    <cellStyle name="_ДИРС ФП 2004_IV квартал" xfId="105"/>
    <cellStyle name="_ДИТФинплан ЯНВ-ДЕК 2003" xfId="106"/>
    <cellStyle name="_ДляРеестров" xfId="107"/>
    <cellStyle name="_ДляРеестров_УО 2007_свод-03" xfId="108"/>
    <cellStyle name="_дох 2004" xfId="109"/>
    <cellStyle name="_ДРиП" xfId="110"/>
    <cellStyle name="_ДРиП ФП на 2 кв2004" xfId="111"/>
    <cellStyle name="_ДРиП ФП на 2 кв2004-3 вар" xfId="112"/>
    <cellStyle name="_Заявка приборы ВОЛС для ДКЕршов" xfId="113"/>
    <cellStyle name="_исп ФП 2 кварт  май" xfId="114"/>
    <cellStyle name="_исп ФП 2 кварт  май_УО 2007_свод-03" xfId="115"/>
    <cellStyle name="_Исполнен Август" xfId="116"/>
    <cellStyle name="_исполнение сентябрь" xfId="117"/>
    <cellStyle name="_исполнение сентябрь_УО 2007_свод-03" xfId="118"/>
    <cellStyle name="_К_ежедневному" xfId="119"/>
    <cellStyle name="_К_ежедневному_УО 2007_свод-03" xfId="120"/>
    <cellStyle name="_Капы" xfId="121"/>
    <cellStyle name="_Кассовый план 2003 - факт" xfId="122"/>
    <cellStyle name="_Консолид новый" xfId="123"/>
    <cellStyle name="_Копия Окон.Консолид.ПП на II полугодие 2004" xfId="124"/>
    <cellStyle name="_Копия УТВЕРЖДЕННЫЙ БЮДЖЕТ на 2004 год (формат КТС)" xfId="125"/>
    <cellStyle name="_Копия УТВЕРЖДЕННЫЙ БЮДЖЕТ на 2004 год(формат КМГ)" xfId="126"/>
    <cellStyle name="_Копия Фин план(для IT-service) 4 кв" xfId="127"/>
    <cellStyle name="_Копия Фин план(для IT-service) 4 кв_УО 2007_свод-03" xfId="128"/>
    <cellStyle name="_Кэш 1" xfId="129"/>
    <cellStyle name="_Магистраль Атырау-Уральск-Аксай_вариант без резервирования" xfId="130"/>
    <cellStyle name="_Мониторинг договоров-2004" xfId="131"/>
    <cellStyle name="_МФ ДДС " xfId="132"/>
    <cellStyle name="_МФ Финплан ноябрь 2003" xfId="133"/>
    <cellStyle name="_МФ ФП сентябрь 03 утвержденный" xfId="134"/>
    <cellStyle name="_объемы к закл договорам 2004г" xfId="135"/>
    <cellStyle name="_Окон.Консолид.ПП на II полугодие 2004" xfId="136"/>
    <cellStyle name="_Оконч. Сравнение бюджетов 2004 с проектами (на 08.07.04)" xfId="137"/>
    <cellStyle name="_поступления 2003г, конс" xfId="138"/>
    <cellStyle name="_ПП" xfId="139"/>
    <cellStyle name="_ПП_УО 2007_свод-03" xfId="140"/>
    <cellStyle name="_Проект_ФП_4_кв_МФ" xfId="141"/>
    <cellStyle name="_Расходы по статьям" xfId="142"/>
    <cellStyle name="_свод" xfId="143"/>
    <cellStyle name="_свод_УО 2007_свод-03" xfId="144"/>
    <cellStyle name="_СЕНТЯБРЬ 2003" xfId="145"/>
    <cellStyle name="_Сокращение бюджет ВФ 2005_4" xfId="146"/>
    <cellStyle name="_Сторонние клиенты УМГ и ЭМГ" xfId="147"/>
    <cellStyle name="_ТАРИФ АТС, VSAT + ЗИП" xfId="148"/>
    <cellStyle name="_Тариф на OTN + ЗИП" xfId="149"/>
    <cellStyle name="_Тариф на OTN + ЗИП_БП 8000 5000 50" xfId="150"/>
    <cellStyle name="_Тариф на OTN + ЗИП_БП iDirect" xfId="151"/>
    <cellStyle name="_Тариф на OTN + ЗИП_Бюджет ЗИП для Максима" xfId="152"/>
    <cellStyle name="_Тариф на OTN + ЗИП_Кап и расх для Максима" xfId="153"/>
    <cellStyle name="_Тариф на OTN + ЗИП_модель перерасчета БП ID вар ВФ_01" xfId="154"/>
    <cellStyle name="_Тариф на OTN + ЗИП_УО 2007_свод-03" xfId="155"/>
    <cellStyle name="_Тариф на OTN + ЗИП_Ф-2 _Доходная часть ИП МФ_авг(1). 2007" xfId="156"/>
    <cellStyle name="_Тариф на ТО БС + ЗИП" xfId="157"/>
    <cellStyle name="_Тариф на ТО БС + ЗИП_БП 8000 5000 50" xfId="158"/>
    <cellStyle name="_Тариф на ТО БС + ЗИП_БП iDirect" xfId="159"/>
    <cellStyle name="_Тариф на ТО БС + ЗИП_Бюджет ЗИП для Максима" xfId="160"/>
    <cellStyle name="_Тариф на ТО БС + ЗИП_Кап и расх для Максима" xfId="161"/>
    <cellStyle name="_Тариф на ТО БС + ЗИП_модель перерасчета БП ID вар ВФ_01" xfId="162"/>
    <cellStyle name="_Тариф на ТО БС + ЗИП_УО 2007_свод-03" xfId="163"/>
    <cellStyle name="_Тариф на ТО БС + ЗИП_Ф-2 _Доходная часть ИП МФ_авг(1). 2007" xfId="164"/>
    <cellStyle name="_Тариф на ТО ВОЛС + ЗИП" xfId="165"/>
    <cellStyle name="_Тариф на ТО ВОЛС + ЗИП_БП 8000 5000 50" xfId="166"/>
    <cellStyle name="_Тариф на ТО ВОЛС + ЗИП_БП iDirect" xfId="167"/>
    <cellStyle name="_Тариф на ТО ВОЛС + ЗИП_Бюджет ЗИП для Максима" xfId="168"/>
    <cellStyle name="_Тариф на ТО ВОЛС + ЗИП_Кап и расх для Максима" xfId="169"/>
    <cellStyle name="_Тариф на ТО ВОЛС + ЗИП_модель перерасчета БП ID вар ВФ_01" xfId="170"/>
    <cellStyle name="_Тариф на ТО ВОЛС + ЗИП_УО 2007_свод-03" xfId="171"/>
    <cellStyle name="_Тариф на ТО ВОЛС + ЗИП_Ф-2 _Доходная часть ИП МФ_авг(1). 2007" xfId="172"/>
    <cellStyle name="_Тендер" xfId="173"/>
    <cellStyle name="_топливо" xfId="174"/>
    <cellStyle name="_Утвержденный бюджет КТС 2006 LAST" xfId="175"/>
    <cellStyle name="_Уф 2004" xfId="176"/>
    <cellStyle name="_УФ ДДС декабрь 31" xfId="177"/>
    <cellStyle name="_Финплан ДИРС2005_I квартал" xfId="178"/>
    <cellStyle name="_Финплан ДРиП2004" xfId="179"/>
    <cellStyle name="_Финплан ДРиП2004_III квартал" xfId="180"/>
    <cellStyle name="_Финплан ЯНВ-ДЕК 2003" xfId="181"/>
    <cellStyle name="_формы для ФП изм" xfId="182"/>
    <cellStyle name="_формы для ФП изм_УО 2007_свод-03" xfId="183"/>
    <cellStyle name="_ФП ДИТ сентябрь 2003г" xfId="184"/>
    <cellStyle name="_ФП ДРиП ноябрь" xfId="185"/>
    <cellStyle name="_ФП ДРиП сентябрь 2003г" xfId="186"/>
    <cellStyle name="_ФП КД сентябрь 2003г" xfId="187"/>
    <cellStyle name="_ФП Ур.Ф.-август ГО" xfId="188"/>
    <cellStyle name="_ФП Ур.Ф.-ноябрь ГО" xfId="189"/>
    <cellStyle name="_ФП Ур.Ф.-сентябрь ГО" xfId="190"/>
    <cellStyle name="_фп фил окт" xfId="191"/>
    <cellStyle name="_ФП_1кв" xfId="192"/>
    <cellStyle name="_ФП_выполнение" xfId="193"/>
    <cellStyle name="_ФП_выполнение_УО 2007_свод-03" xfId="194"/>
    <cellStyle name="_ЮФ Last" xfId="195"/>
    <cellStyle name="_Юф ДДС  июль" xfId="196"/>
    <cellStyle name="_ЮФ ДДС апрель" xfId="197"/>
    <cellStyle name="_юф ДДС_январь" xfId="198"/>
    <cellStyle name="_ЮФ ноя ДДС" xfId="199"/>
    <cellStyle name="_ЮФ ФП октыбрь" xfId="200"/>
    <cellStyle name="_ЮФ ФП октыбрь_УО 2007_свод-03" xfId="201"/>
    <cellStyle name="_ЮФ ФП сент, коррект" xfId="202"/>
    <cellStyle name="_ЮФ_кор_19_03" xfId="203"/>
    <cellStyle name="_ЮФ_кор_30_03_печать" xfId="204"/>
    <cellStyle name="_ЮФ_ФП_декабрь" xfId="205"/>
    <cellStyle name="_ЮФ_ФП_декабрь_УО 2007_свод-03" xfId="206"/>
    <cellStyle name="_ЮФ_ФП_ноябрь" xfId="207"/>
    <cellStyle name="_ЮФ_ФП_ноябрь_УО 2007_свод-03" xfId="208"/>
    <cellStyle name="20% - Акцент1" xfId="209"/>
    <cellStyle name="20% - Акцент2" xfId="210"/>
    <cellStyle name="20% - Акцент3" xfId="211"/>
    <cellStyle name="20% - Акцент4" xfId="212"/>
    <cellStyle name="20% - Акцент5" xfId="213"/>
    <cellStyle name="20% - Акцент6" xfId="214"/>
    <cellStyle name="40% - Акцент1" xfId="215"/>
    <cellStyle name="40% - Акцент2" xfId="216"/>
    <cellStyle name="40% - Акцент3" xfId="217"/>
    <cellStyle name="40% - Акцент4" xfId="218"/>
    <cellStyle name="40% - Акцент5" xfId="219"/>
    <cellStyle name="40% - Акцент6" xfId="220"/>
    <cellStyle name="60% - Акцент1" xfId="221"/>
    <cellStyle name="60% - Акцент2" xfId="222"/>
    <cellStyle name="60% - Акцент3" xfId="223"/>
    <cellStyle name="60% - Акцент4" xfId="224"/>
    <cellStyle name="60% - Акцент5" xfId="225"/>
    <cellStyle name="60% - Акцент6" xfId="226"/>
    <cellStyle name="Comma_1234" xfId="227"/>
    <cellStyle name="Normal_1234" xfId="228"/>
    <cellStyle name="Standard" xfId="229"/>
    <cellStyle name="Акцент1" xfId="230"/>
    <cellStyle name="Акцент2" xfId="231"/>
    <cellStyle name="Акцент3" xfId="232"/>
    <cellStyle name="Акцент4" xfId="233"/>
    <cellStyle name="Акцент5" xfId="234"/>
    <cellStyle name="Акцент6" xfId="235"/>
    <cellStyle name="Ввод " xfId="236"/>
    <cellStyle name="Вывод" xfId="237"/>
    <cellStyle name="Вычисление" xfId="238"/>
    <cellStyle name="Гиперссылка 2" xfId="239"/>
    <cellStyle name="Currency" xfId="240"/>
    <cellStyle name="Currency [0]" xfId="241"/>
    <cellStyle name="Денежный 2" xfId="242"/>
    <cellStyle name="Заголовок 1" xfId="243"/>
    <cellStyle name="Заголовок 2" xfId="244"/>
    <cellStyle name="Заголовок 3" xfId="245"/>
    <cellStyle name="Заголовок 4" xfId="246"/>
    <cellStyle name="Итог" xfId="247"/>
    <cellStyle name="Контрольная ячейка" xfId="248"/>
    <cellStyle name="Контрольная ячейка 2" xfId="249"/>
    <cellStyle name="Контрольная ячейка 4" xfId="250"/>
    <cellStyle name="Название" xfId="251"/>
    <cellStyle name="Нейтральный" xfId="252"/>
    <cellStyle name="Обычный 10" xfId="253"/>
    <cellStyle name="Обычный 11" xfId="254"/>
    <cellStyle name="Обычный 12" xfId="255"/>
    <cellStyle name="Обычный 13" xfId="256"/>
    <cellStyle name="Обычный 2 2" xfId="257"/>
    <cellStyle name="Обычный 3" xfId="258"/>
    <cellStyle name="Обычный 4" xfId="259"/>
    <cellStyle name="Обычный 5" xfId="260"/>
    <cellStyle name="Обычный 6" xfId="261"/>
    <cellStyle name="Обычный 7" xfId="262"/>
    <cellStyle name="Обычный 8" xfId="263"/>
    <cellStyle name="Обычный 9" xfId="264"/>
    <cellStyle name="Плохой" xfId="265"/>
    <cellStyle name="Пояснение" xfId="266"/>
    <cellStyle name="Примечание" xfId="267"/>
    <cellStyle name="Percent" xfId="268"/>
    <cellStyle name="Процентный 2" xfId="269"/>
    <cellStyle name="Процентный 3" xfId="270"/>
    <cellStyle name="Процентный 4" xfId="271"/>
    <cellStyle name="Процентный 5" xfId="272"/>
    <cellStyle name="Процентный 6" xfId="273"/>
    <cellStyle name="Связанная ячейка" xfId="274"/>
    <cellStyle name="Стиль 1" xfId="275"/>
    <cellStyle name="Стиль 1 2" xfId="276"/>
    <cellStyle name="Стиль_названий" xfId="277"/>
    <cellStyle name="Строка нечётная" xfId="278"/>
    <cellStyle name="Строка чётная" xfId="279"/>
    <cellStyle name="Текст предупреждения" xfId="280"/>
    <cellStyle name="Тысячи [0]_laroux" xfId="281"/>
    <cellStyle name="Тысячи_laroux" xfId="282"/>
    <cellStyle name="Comma" xfId="283"/>
    <cellStyle name="Comma [0]" xfId="284"/>
    <cellStyle name="Финансовый 10" xfId="285"/>
    <cellStyle name="Финансовый 11" xfId="286"/>
    <cellStyle name="Финансовый 2 2" xfId="287"/>
    <cellStyle name="Финансовый 3" xfId="288"/>
    <cellStyle name="Финансовый 4" xfId="289"/>
    <cellStyle name="Финансовый 5" xfId="290"/>
    <cellStyle name="Финансовый 6" xfId="291"/>
    <cellStyle name="Финансовый 7" xfId="292"/>
    <cellStyle name="Финансовый 8" xfId="293"/>
    <cellStyle name="Финансовый 9" xfId="294"/>
    <cellStyle name="Хороший" xfId="295"/>
    <cellStyle name="標準_EUDF" xfId="2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9"/>
  <sheetViews>
    <sheetView zoomScalePageLayoutView="0" workbookViewId="0" topLeftCell="A1">
      <pane ySplit="3" topLeftCell="A4" activePane="bottomLeft" state="frozen"/>
      <selection pane="topLeft" activeCell="A1" sqref="A1"/>
      <selection pane="bottomLeft" activeCell="H9" sqref="H9"/>
    </sheetView>
  </sheetViews>
  <sheetFormatPr defaultColWidth="9.140625" defaultRowHeight="15"/>
  <cols>
    <col min="1" max="1" width="17.8515625" style="29" customWidth="1"/>
    <col min="2" max="2" width="5.140625" style="29" bestFit="1" customWidth="1"/>
    <col min="3" max="3" width="8.57421875" style="29" bestFit="1" customWidth="1"/>
    <col min="4" max="4" width="8.28125" style="29" bestFit="1" customWidth="1"/>
    <col min="5" max="5" width="16.00390625" style="29" customWidth="1"/>
    <col min="6" max="6" width="15.7109375" style="29" bestFit="1" customWidth="1"/>
    <col min="7" max="7" width="13.7109375" style="29" customWidth="1"/>
    <col min="8" max="8" width="10.00390625" style="66" bestFit="1" customWidth="1"/>
    <col min="9" max="16384" width="9.140625" style="29" customWidth="1"/>
  </cols>
  <sheetData>
    <row r="1" spans="1:8" ht="21.75" customHeight="1">
      <c r="A1" s="306" t="s">
        <v>16</v>
      </c>
      <c r="B1" s="306"/>
      <c r="C1" s="306"/>
      <c r="D1" s="306"/>
      <c r="E1" s="306"/>
      <c r="F1" s="306"/>
      <c r="G1" s="306"/>
      <c r="H1" s="306"/>
    </row>
    <row r="2" spans="1:8" ht="15" customHeight="1">
      <c r="A2" s="307"/>
      <c r="B2" s="309" t="s">
        <v>11</v>
      </c>
      <c r="C2" s="309"/>
      <c r="D2" s="300" t="s">
        <v>12</v>
      </c>
      <c r="E2" s="300" t="s">
        <v>13</v>
      </c>
      <c r="F2" s="300" t="s">
        <v>14</v>
      </c>
      <c r="G2" s="300" t="s">
        <v>21</v>
      </c>
      <c r="H2" s="301" t="s">
        <v>15</v>
      </c>
    </row>
    <row r="3" spans="1:8" ht="25.5">
      <c r="A3" s="307"/>
      <c r="B3" s="30" t="s">
        <v>17</v>
      </c>
      <c r="C3" s="31" t="s">
        <v>18</v>
      </c>
      <c r="D3" s="300"/>
      <c r="E3" s="300"/>
      <c r="F3" s="300"/>
      <c r="G3" s="300"/>
      <c r="H3" s="301"/>
    </row>
    <row r="4" spans="1:8" ht="12.75">
      <c r="A4" s="304" t="s">
        <v>19</v>
      </c>
      <c r="B4" s="310" t="s">
        <v>0</v>
      </c>
      <c r="C4" s="32" t="s">
        <v>101</v>
      </c>
      <c r="D4" s="33">
        <v>0.9</v>
      </c>
      <c r="E4" s="34" t="s">
        <v>1</v>
      </c>
      <c r="F4" s="35" t="s">
        <v>2</v>
      </c>
      <c r="G4" s="34">
        <v>1.5</v>
      </c>
      <c r="H4" s="36">
        <v>540</v>
      </c>
    </row>
    <row r="5" spans="1:8" ht="12.75">
      <c r="A5" s="304"/>
      <c r="B5" s="310"/>
      <c r="C5" s="32" t="s">
        <v>102</v>
      </c>
      <c r="D5" s="33">
        <v>0.9</v>
      </c>
      <c r="E5" s="34" t="s">
        <v>1</v>
      </c>
      <c r="F5" s="35" t="s">
        <v>2</v>
      </c>
      <c r="G5" s="34">
        <v>1.5</v>
      </c>
      <c r="H5" s="36">
        <v>490</v>
      </c>
    </row>
    <row r="6" spans="1:8" ht="12.75">
      <c r="A6" s="304"/>
      <c r="B6" s="311" t="s">
        <v>3</v>
      </c>
      <c r="C6" s="37" t="s">
        <v>103</v>
      </c>
      <c r="D6" s="38">
        <v>0.9</v>
      </c>
      <c r="E6" s="39" t="s">
        <v>1</v>
      </c>
      <c r="F6" s="40" t="s">
        <v>2</v>
      </c>
      <c r="G6" s="39">
        <v>1.5</v>
      </c>
      <c r="H6" s="41">
        <v>600</v>
      </c>
    </row>
    <row r="7" spans="1:8" ht="12.75">
      <c r="A7" s="304"/>
      <c r="B7" s="311"/>
      <c r="C7" s="37" t="s">
        <v>104</v>
      </c>
      <c r="D7" s="38">
        <v>0.9</v>
      </c>
      <c r="E7" s="39" t="s">
        <v>1</v>
      </c>
      <c r="F7" s="40" t="s">
        <v>2</v>
      </c>
      <c r="G7" s="39">
        <v>1.5</v>
      </c>
      <c r="H7" s="41">
        <v>590</v>
      </c>
    </row>
    <row r="8" spans="1:8" ht="12.75">
      <c r="A8" s="304"/>
      <c r="B8" s="312" t="s">
        <v>4</v>
      </c>
      <c r="C8" s="42" t="s">
        <v>105</v>
      </c>
      <c r="D8" s="43">
        <v>0.9</v>
      </c>
      <c r="E8" s="44" t="s">
        <v>1</v>
      </c>
      <c r="F8" s="45" t="s">
        <v>2</v>
      </c>
      <c r="G8" s="44">
        <v>1.5</v>
      </c>
      <c r="H8" s="46">
        <v>600</v>
      </c>
    </row>
    <row r="9" spans="1:8" ht="12.75">
      <c r="A9" s="304"/>
      <c r="B9" s="312"/>
      <c r="C9" s="42" t="s">
        <v>106</v>
      </c>
      <c r="D9" s="43">
        <v>0.9</v>
      </c>
      <c r="E9" s="44" t="s">
        <v>1</v>
      </c>
      <c r="F9" s="45" t="s">
        <v>2</v>
      </c>
      <c r="G9" s="44">
        <v>1.5</v>
      </c>
      <c r="H9" s="46">
        <v>540</v>
      </c>
    </row>
    <row r="10" spans="1:8" ht="12.75">
      <c r="A10" s="304"/>
      <c r="B10" s="308" t="s">
        <v>5</v>
      </c>
      <c r="C10" s="47" t="s">
        <v>107</v>
      </c>
      <c r="D10" s="48">
        <v>0.9</v>
      </c>
      <c r="E10" s="49" t="s">
        <v>1</v>
      </c>
      <c r="F10" s="50" t="s">
        <v>2</v>
      </c>
      <c r="G10" s="49">
        <v>1.5</v>
      </c>
      <c r="H10" s="51">
        <v>600</v>
      </c>
    </row>
    <row r="11" spans="1:8" ht="12.75">
      <c r="A11" s="304"/>
      <c r="B11" s="308"/>
      <c r="C11" s="47" t="s">
        <v>108</v>
      </c>
      <c r="D11" s="48">
        <v>0.9</v>
      </c>
      <c r="E11" s="49" t="s">
        <v>1</v>
      </c>
      <c r="F11" s="50" t="s">
        <v>2</v>
      </c>
      <c r="G11" s="49">
        <v>1.5</v>
      </c>
      <c r="H11" s="51">
        <v>600</v>
      </c>
    </row>
    <row r="12" spans="1:8" ht="12.75">
      <c r="A12" s="304"/>
      <c r="B12" s="303" t="s">
        <v>6</v>
      </c>
      <c r="C12" s="52" t="s">
        <v>109</v>
      </c>
      <c r="D12" s="53">
        <v>0.9</v>
      </c>
      <c r="E12" s="54" t="s">
        <v>1</v>
      </c>
      <c r="F12" s="55" t="s">
        <v>2</v>
      </c>
      <c r="G12" s="54">
        <v>1.5</v>
      </c>
      <c r="H12" s="56">
        <v>2900</v>
      </c>
    </row>
    <row r="13" spans="1:8" ht="12.75">
      <c r="A13" s="304"/>
      <c r="B13" s="303"/>
      <c r="C13" s="52" t="s">
        <v>110</v>
      </c>
      <c r="D13" s="53">
        <v>0.9</v>
      </c>
      <c r="E13" s="54" t="s">
        <v>1</v>
      </c>
      <c r="F13" s="55" t="s">
        <v>2</v>
      </c>
      <c r="G13" s="54">
        <v>1.5</v>
      </c>
      <c r="H13" s="56">
        <v>2900</v>
      </c>
    </row>
    <row r="14" spans="1:8" ht="12.75">
      <c r="A14" s="304"/>
      <c r="B14" s="57" t="s">
        <v>7</v>
      </c>
      <c r="C14" s="57" t="s">
        <v>111</v>
      </c>
      <c r="D14" s="58">
        <v>0.9</v>
      </c>
      <c r="E14" s="59" t="s">
        <v>1</v>
      </c>
      <c r="F14" s="60" t="s">
        <v>2</v>
      </c>
      <c r="G14" s="59">
        <v>1.5</v>
      </c>
      <c r="H14" s="61">
        <v>1200</v>
      </c>
    </row>
    <row r="15" spans="1:8" ht="12.75">
      <c r="A15" s="304"/>
      <c r="B15" s="57" t="s">
        <v>8</v>
      </c>
      <c r="C15" s="57" t="s">
        <v>112</v>
      </c>
      <c r="D15" s="58">
        <v>0.9</v>
      </c>
      <c r="E15" s="59" t="s">
        <v>1</v>
      </c>
      <c r="F15" s="60" t="s">
        <v>2</v>
      </c>
      <c r="G15" s="59">
        <v>1.5</v>
      </c>
      <c r="H15" s="61">
        <v>1400</v>
      </c>
    </row>
    <row r="16" spans="1:8" ht="12.75">
      <c r="A16" s="305" t="s">
        <v>20</v>
      </c>
      <c r="B16" s="302" t="s">
        <v>0</v>
      </c>
      <c r="C16" s="302" t="s">
        <v>102</v>
      </c>
      <c r="D16" s="62">
        <v>0.9</v>
      </c>
      <c r="E16" s="63" t="s">
        <v>9</v>
      </c>
      <c r="F16" s="64" t="s">
        <v>2</v>
      </c>
      <c r="G16" s="63">
        <v>1.5</v>
      </c>
      <c r="H16" s="65">
        <v>490</v>
      </c>
    </row>
    <row r="17" spans="1:8" ht="12.75">
      <c r="A17" s="305"/>
      <c r="B17" s="302"/>
      <c r="C17" s="302"/>
      <c r="D17" s="62">
        <v>0.9</v>
      </c>
      <c r="E17" s="63" t="s">
        <v>10</v>
      </c>
      <c r="F17" s="64" t="s">
        <v>2</v>
      </c>
      <c r="G17" s="63">
        <v>1.5</v>
      </c>
      <c r="H17" s="65">
        <v>490</v>
      </c>
    </row>
    <row r="18" spans="1:8" ht="12.75">
      <c r="A18" s="305"/>
      <c r="B18" s="302" t="s">
        <v>3</v>
      </c>
      <c r="C18" s="302" t="s">
        <v>104</v>
      </c>
      <c r="D18" s="62">
        <v>0.9</v>
      </c>
      <c r="E18" s="63" t="s">
        <v>9</v>
      </c>
      <c r="F18" s="64" t="s">
        <v>2</v>
      </c>
      <c r="G18" s="63">
        <v>1.5</v>
      </c>
      <c r="H18" s="65">
        <v>590</v>
      </c>
    </row>
    <row r="19" spans="1:8" ht="12.75">
      <c r="A19" s="305"/>
      <c r="B19" s="302"/>
      <c r="C19" s="302"/>
      <c r="D19" s="62">
        <v>0.9</v>
      </c>
      <c r="E19" s="63" t="s">
        <v>10</v>
      </c>
      <c r="F19" s="64" t="s">
        <v>2</v>
      </c>
      <c r="G19" s="63">
        <v>1.5</v>
      </c>
      <c r="H19" s="65">
        <v>590</v>
      </c>
    </row>
    <row r="20" spans="1:8" ht="12.75">
      <c r="A20" s="305"/>
      <c r="B20" s="302" t="s">
        <v>4</v>
      </c>
      <c r="C20" s="302" t="s">
        <v>106</v>
      </c>
      <c r="D20" s="62">
        <v>0.9</v>
      </c>
      <c r="E20" s="63" t="s">
        <v>9</v>
      </c>
      <c r="F20" s="64" t="s">
        <v>2</v>
      </c>
      <c r="G20" s="63">
        <v>1.5</v>
      </c>
      <c r="H20" s="65">
        <v>590</v>
      </c>
    </row>
    <row r="21" spans="1:8" ht="12.75">
      <c r="A21" s="305"/>
      <c r="B21" s="302"/>
      <c r="C21" s="302"/>
      <c r="D21" s="62">
        <v>0.9</v>
      </c>
      <c r="E21" s="63" t="s">
        <v>10</v>
      </c>
      <c r="F21" s="64" t="s">
        <v>2</v>
      </c>
      <c r="G21" s="63">
        <v>1.5</v>
      </c>
      <c r="H21" s="65">
        <v>590</v>
      </c>
    </row>
    <row r="22" spans="1:8" ht="12.75">
      <c r="A22" s="305"/>
      <c r="B22" s="302" t="s">
        <v>5</v>
      </c>
      <c r="C22" s="302" t="s">
        <v>108</v>
      </c>
      <c r="D22" s="62">
        <v>0.9</v>
      </c>
      <c r="E22" s="63" t="s">
        <v>9</v>
      </c>
      <c r="F22" s="64" t="s">
        <v>2</v>
      </c>
      <c r="G22" s="63">
        <v>1.5</v>
      </c>
      <c r="H22" s="65">
        <v>690</v>
      </c>
    </row>
    <row r="23" spans="1:8" ht="12.75">
      <c r="A23" s="305"/>
      <c r="B23" s="302"/>
      <c r="C23" s="302"/>
      <c r="D23" s="62">
        <v>0.9</v>
      </c>
      <c r="E23" s="63" t="s">
        <v>10</v>
      </c>
      <c r="F23" s="64" t="s">
        <v>2</v>
      </c>
      <c r="G23" s="63">
        <v>1.5</v>
      </c>
      <c r="H23" s="65">
        <v>690</v>
      </c>
    </row>
    <row r="24" spans="1:8" ht="12.75">
      <c r="A24" s="305"/>
      <c r="B24" s="302" t="s">
        <v>6</v>
      </c>
      <c r="C24" s="302" t="s">
        <v>110</v>
      </c>
      <c r="D24" s="62">
        <v>0.9</v>
      </c>
      <c r="E24" s="63" t="s">
        <v>9</v>
      </c>
      <c r="F24" s="64" t="s">
        <v>2</v>
      </c>
      <c r="G24" s="63">
        <v>1.5</v>
      </c>
      <c r="H24" s="65">
        <v>2900</v>
      </c>
    </row>
    <row r="25" spans="1:8" ht="12.75">
      <c r="A25" s="305"/>
      <c r="B25" s="302"/>
      <c r="C25" s="302"/>
      <c r="D25" s="62">
        <v>0.9</v>
      </c>
      <c r="E25" s="63" t="s">
        <v>10</v>
      </c>
      <c r="F25" s="64" t="s">
        <v>2</v>
      </c>
      <c r="G25" s="63">
        <v>1.5</v>
      </c>
      <c r="H25" s="65">
        <v>2900</v>
      </c>
    </row>
    <row r="26" spans="1:8" ht="12.75">
      <c r="A26" s="305"/>
      <c r="B26" s="302" t="s">
        <v>7</v>
      </c>
      <c r="C26" s="302" t="s">
        <v>113</v>
      </c>
      <c r="D26" s="62">
        <v>0.9</v>
      </c>
      <c r="E26" s="63" t="s">
        <v>9</v>
      </c>
      <c r="F26" s="64" t="s">
        <v>2</v>
      </c>
      <c r="G26" s="63">
        <v>1.5</v>
      </c>
      <c r="H26" s="65">
        <v>1100</v>
      </c>
    </row>
    <row r="27" spans="1:8" ht="12.75">
      <c r="A27" s="305"/>
      <c r="B27" s="302"/>
      <c r="C27" s="302"/>
      <c r="D27" s="62">
        <v>0.9</v>
      </c>
      <c r="E27" s="63" t="s">
        <v>10</v>
      </c>
      <c r="F27" s="64" t="s">
        <v>2</v>
      </c>
      <c r="G27" s="63">
        <v>1.5</v>
      </c>
      <c r="H27" s="65">
        <v>1100</v>
      </c>
    </row>
    <row r="28" spans="1:8" ht="12.75">
      <c r="A28" s="305"/>
      <c r="B28" s="302" t="s">
        <v>8</v>
      </c>
      <c r="C28" s="302" t="s">
        <v>112</v>
      </c>
      <c r="D28" s="62">
        <v>0.9</v>
      </c>
      <c r="E28" s="63" t="s">
        <v>9</v>
      </c>
      <c r="F28" s="64" t="s">
        <v>2</v>
      </c>
      <c r="G28" s="63">
        <v>1.5</v>
      </c>
      <c r="H28" s="65">
        <v>1300</v>
      </c>
    </row>
    <row r="29" spans="1:8" ht="12.75">
      <c r="A29" s="305"/>
      <c r="B29" s="302"/>
      <c r="C29" s="302"/>
      <c r="D29" s="62">
        <v>0.9</v>
      </c>
      <c r="E29" s="63" t="s">
        <v>10</v>
      </c>
      <c r="F29" s="64" t="s">
        <v>2</v>
      </c>
      <c r="G29" s="63">
        <v>1.5</v>
      </c>
      <c r="H29" s="65">
        <v>1300</v>
      </c>
    </row>
  </sheetData>
  <sheetProtection/>
  <mergeCells count="29">
    <mergeCell ref="A4:A15"/>
    <mergeCell ref="A16:A29"/>
    <mergeCell ref="A1:H1"/>
    <mergeCell ref="A2:A3"/>
    <mergeCell ref="C28:C29"/>
    <mergeCell ref="D2:D3"/>
    <mergeCell ref="E2:E3"/>
    <mergeCell ref="F2:F3"/>
    <mergeCell ref="C26:C27"/>
    <mergeCell ref="B10:B11"/>
    <mergeCell ref="C16:C17"/>
    <mergeCell ref="B24:B25"/>
    <mergeCell ref="B26:B27"/>
    <mergeCell ref="B2:C2"/>
    <mergeCell ref="B4:B5"/>
    <mergeCell ref="B6:B7"/>
    <mergeCell ref="G2:G3"/>
    <mergeCell ref="H2:H3"/>
    <mergeCell ref="B20:B21"/>
    <mergeCell ref="B22:B23"/>
    <mergeCell ref="B28:B29"/>
    <mergeCell ref="B16:B17"/>
    <mergeCell ref="B12:B13"/>
    <mergeCell ref="C18:C19"/>
    <mergeCell ref="C20:C21"/>
    <mergeCell ref="C22:C23"/>
    <mergeCell ref="B8:B9"/>
    <mergeCell ref="B18:B19"/>
    <mergeCell ref="C24:C2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X20"/>
  <sheetViews>
    <sheetView zoomScalePageLayoutView="0" workbookViewId="0" topLeftCell="A1">
      <selection activeCell="E3" sqref="E3:M3"/>
    </sheetView>
  </sheetViews>
  <sheetFormatPr defaultColWidth="9.140625" defaultRowHeight="15"/>
  <cols>
    <col min="1" max="3" width="9.140625" style="130" customWidth="1"/>
    <col min="4" max="4" width="17.8515625" style="130" customWidth="1"/>
    <col min="5" max="6" width="9.140625" style="130" customWidth="1"/>
    <col min="7" max="7" width="9.00390625" style="130" bestFit="1" customWidth="1"/>
    <col min="8" max="12" width="9.140625" style="130" customWidth="1"/>
    <col min="13" max="13" width="9.7109375" style="130" bestFit="1" customWidth="1"/>
    <col min="14" max="19" width="9.140625" style="130" customWidth="1"/>
    <col min="20" max="20" width="9.7109375" style="130" bestFit="1" customWidth="1"/>
    <col min="21" max="21" width="9.140625" style="130" customWidth="1"/>
    <col min="22" max="22" width="9.7109375" style="130" bestFit="1" customWidth="1"/>
    <col min="23" max="23" width="9.7109375" style="130" customWidth="1"/>
    <col min="24" max="24" width="9.7109375" style="130" bestFit="1" customWidth="1"/>
    <col min="25" max="16384" width="9.140625" style="130" customWidth="1"/>
  </cols>
  <sheetData>
    <row r="1" spans="1:23" s="1" customFormat="1" ht="20.25">
      <c r="A1" s="366" t="s">
        <v>146</v>
      </c>
      <c r="B1" s="366"/>
      <c r="C1" s="366"/>
      <c r="D1" s="366"/>
      <c r="E1" s="366"/>
      <c r="F1" s="366"/>
      <c r="G1" s="366"/>
      <c r="H1" s="366"/>
      <c r="I1" s="366"/>
      <c r="J1" s="366"/>
      <c r="K1" s="366"/>
      <c r="L1" s="366"/>
      <c r="M1" s="366"/>
      <c r="N1" s="366"/>
      <c r="O1" s="366"/>
      <c r="P1" s="366"/>
      <c r="Q1" s="366"/>
      <c r="R1" s="366"/>
      <c r="S1" s="366"/>
      <c r="T1" s="366"/>
      <c r="U1" s="366"/>
      <c r="V1" s="366"/>
      <c r="W1" s="132"/>
    </row>
    <row r="2" spans="1:24" s="114" customFormat="1" ht="13.5">
      <c r="A2" s="113"/>
      <c r="B2" s="393" t="s">
        <v>138</v>
      </c>
      <c r="C2" s="393"/>
      <c r="D2" s="393"/>
      <c r="E2" s="390" t="s">
        <v>144</v>
      </c>
      <c r="F2" s="391"/>
      <c r="G2" s="391"/>
      <c r="H2" s="391"/>
      <c r="I2" s="391"/>
      <c r="J2" s="391"/>
      <c r="K2" s="391"/>
      <c r="L2" s="391"/>
      <c r="M2" s="391"/>
      <c r="N2" s="391"/>
      <c r="O2" s="391"/>
      <c r="P2" s="391"/>
      <c r="Q2" s="391"/>
      <c r="R2" s="391"/>
      <c r="S2" s="391"/>
      <c r="T2" s="391"/>
      <c r="U2" s="391"/>
      <c r="V2" s="391"/>
      <c r="W2" s="391"/>
      <c r="X2" s="392"/>
    </row>
    <row r="3" spans="1:24" s="114" customFormat="1" ht="15" customHeight="1">
      <c r="A3" s="113"/>
      <c r="B3" s="385" t="s">
        <v>139</v>
      </c>
      <c r="C3" s="385" t="s">
        <v>137</v>
      </c>
      <c r="D3" s="395" t="s">
        <v>90</v>
      </c>
      <c r="E3" s="390" t="s">
        <v>158</v>
      </c>
      <c r="F3" s="391"/>
      <c r="G3" s="391"/>
      <c r="H3" s="391"/>
      <c r="I3" s="391"/>
      <c r="J3" s="391"/>
      <c r="K3" s="391"/>
      <c r="L3" s="391"/>
      <c r="M3" s="392"/>
      <c r="N3" s="390" t="s">
        <v>159</v>
      </c>
      <c r="O3" s="391"/>
      <c r="P3" s="391"/>
      <c r="Q3" s="391"/>
      <c r="R3" s="392"/>
      <c r="S3" s="390" t="s">
        <v>160</v>
      </c>
      <c r="T3" s="392"/>
      <c r="U3" s="390" t="s">
        <v>161</v>
      </c>
      <c r="V3" s="392"/>
      <c r="W3" s="390" t="s">
        <v>162</v>
      </c>
      <c r="X3" s="392"/>
    </row>
    <row r="4" spans="1:24" s="114" customFormat="1" ht="30.75" customHeight="1">
      <c r="A4" s="113"/>
      <c r="B4" s="394"/>
      <c r="C4" s="394"/>
      <c r="D4" s="396"/>
      <c r="E4" s="115" t="s">
        <v>124</v>
      </c>
      <c r="F4" s="115" t="s">
        <v>125</v>
      </c>
      <c r="G4" s="115" t="s">
        <v>141</v>
      </c>
      <c r="H4" s="115" t="s">
        <v>126</v>
      </c>
      <c r="I4" s="115" t="s">
        <v>127</v>
      </c>
      <c r="J4" s="115" t="s">
        <v>128</v>
      </c>
      <c r="K4" s="115" t="s">
        <v>129</v>
      </c>
      <c r="L4" s="115" t="s">
        <v>142</v>
      </c>
      <c r="M4" s="115" t="s">
        <v>130</v>
      </c>
      <c r="N4" s="115" t="s">
        <v>124</v>
      </c>
      <c r="O4" s="115" t="s">
        <v>131</v>
      </c>
      <c r="P4" s="115" t="s">
        <v>132</v>
      </c>
      <c r="Q4" s="115" t="s">
        <v>133</v>
      </c>
      <c r="R4" s="115" t="s">
        <v>134</v>
      </c>
      <c r="S4" s="115" t="s">
        <v>124</v>
      </c>
      <c r="T4" s="115" t="s">
        <v>135</v>
      </c>
      <c r="U4" s="115" t="s">
        <v>124</v>
      </c>
      <c r="V4" s="115" t="s">
        <v>136</v>
      </c>
      <c r="W4" s="115" t="s">
        <v>124</v>
      </c>
      <c r="X4" s="115" t="s">
        <v>147</v>
      </c>
    </row>
    <row r="5" spans="1:24" s="109" customFormat="1" ht="12.75">
      <c r="A5" s="305" t="s">
        <v>143</v>
      </c>
      <c r="B5" s="110" t="s">
        <v>0</v>
      </c>
      <c r="C5" s="110" t="s">
        <v>115</v>
      </c>
      <c r="D5" s="111" t="s">
        <v>140</v>
      </c>
      <c r="E5" s="133">
        <v>8600</v>
      </c>
      <c r="F5" s="223">
        <v>10500</v>
      </c>
      <c r="G5" s="223">
        <v>11500</v>
      </c>
      <c r="H5" s="223">
        <v>12500</v>
      </c>
      <c r="I5" s="133">
        <v>14200</v>
      </c>
      <c r="J5" s="133">
        <v>15400</v>
      </c>
      <c r="K5" s="223">
        <v>17500</v>
      </c>
      <c r="L5" s="133">
        <v>19900</v>
      </c>
      <c r="M5" s="133">
        <v>22200</v>
      </c>
      <c r="N5" s="133">
        <v>11000</v>
      </c>
      <c r="O5" s="133">
        <v>30100</v>
      </c>
      <c r="P5" s="133">
        <v>32300</v>
      </c>
      <c r="Q5" s="133">
        <v>34700</v>
      </c>
      <c r="R5" s="133">
        <v>41500</v>
      </c>
      <c r="S5" s="133">
        <v>15000</v>
      </c>
      <c r="T5" s="133">
        <v>57700</v>
      </c>
      <c r="U5" s="133">
        <v>19700</v>
      </c>
      <c r="V5" s="133">
        <v>74400</v>
      </c>
      <c r="W5" s="133">
        <v>33700</v>
      </c>
      <c r="X5" s="133">
        <v>115800</v>
      </c>
    </row>
    <row r="6" spans="1:24" s="109" customFormat="1" ht="12.75">
      <c r="A6" s="305"/>
      <c r="B6" s="110" t="s">
        <v>0</v>
      </c>
      <c r="C6" s="110" t="s">
        <v>116</v>
      </c>
      <c r="D6" s="111" t="s">
        <v>140</v>
      </c>
      <c r="E6" s="133">
        <v>8600</v>
      </c>
      <c r="F6" s="223">
        <v>10600</v>
      </c>
      <c r="G6" s="223">
        <v>11500</v>
      </c>
      <c r="H6" s="223">
        <v>12500</v>
      </c>
      <c r="I6" s="133">
        <v>13700</v>
      </c>
      <c r="J6" s="133">
        <v>14900</v>
      </c>
      <c r="K6" s="133">
        <v>16900</v>
      </c>
      <c r="L6" s="133">
        <v>19100</v>
      </c>
      <c r="M6" s="133">
        <v>21200</v>
      </c>
      <c r="N6" s="133">
        <v>11000</v>
      </c>
      <c r="O6" s="133">
        <v>28800</v>
      </c>
      <c r="P6" s="133">
        <v>30100</v>
      </c>
      <c r="Q6" s="133">
        <v>33100</v>
      </c>
      <c r="R6" s="133">
        <v>39300</v>
      </c>
      <c r="S6" s="133">
        <v>15000</v>
      </c>
      <c r="T6" s="133">
        <v>54500</v>
      </c>
      <c r="U6" s="133">
        <v>19700</v>
      </c>
      <c r="V6" s="133">
        <v>70100</v>
      </c>
      <c r="W6" s="133">
        <v>33700</v>
      </c>
      <c r="X6" s="133">
        <v>109500</v>
      </c>
    </row>
    <row r="7" spans="1:24" s="109" customFormat="1" ht="12.75">
      <c r="A7" s="305"/>
      <c r="B7" s="110" t="s">
        <v>0</v>
      </c>
      <c r="C7" s="110" t="s">
        <v>116</v>
      </c>
      <c r="D7" s="111" t="s">
        <v>96</v>
      </c>
      <c r="E7" s="133">
        <v>8600</v>
      </c>
      <c r="F7" s="223">
        <v>10600</v>
      </c>
      <c r="G7" s="223">
        <v>11500</v>
      </c>
      <c r="H7" s="223">
        <v>12500</v>
      </c>
      <c r="I7" s="133">
        <v>13700</v>
      </c>
      <c r="J7" s="133">
        <v>14900</v>
      </c>
      <c r="K7" s="133">
        <v>16900</v>
      </c>
      <c r="L7" s="133">
        <v>19100</v>
      </c>
      <c r="M7" s="133">
        <v>21200</v>
      </c>
      <c r="N7" s="133">
        <v>11000</v>
      </c>
      <c r="O7" s="133">
        <v>28800</v>
      </c>
      <c r="P7" s="133">
        <v>30100</v>
      </c>
      <c r="Q7" s="133">
        <v>33100</v>
      </c>
      <c r="R7" s="133">
        <v>39300</v>
      </c>
      <c r="S7" s="133">
        <v>15000</v>
      </c>
      <c r="T7" s="133">
        <v>54500</v>
      </c>
      <c r="U7" s="133">
        <v>19700</v>
      </c>
      <c r="V7" s="133">
        <v>70100</v>
      </c>
      <c r="W7" s="133">
        <v>33700</v>
      </c>
      <c r="X7" s="133">
        <v>109500</v>
      </c>
    </row>
    <row r="8" spans="1:24" s="109" customFormat="1" ht="12.75">
      <c r="A8" s="305"/>
      <c r="B8" s="110"/>
      <c r="C8" s="110"/>
      <c r="D8" s="111"/>
      <c r="E8" s="133"/>
      <c r="F8" s="223"/>
      <c r="G8" s="223"/>
      <c r="H8" s="223"/>
      <c r="I8" s="133"/>
      <c r="J8" s="133"/>
      <c r="K8" s="133"/>
      <c r="L8" s="133"/>
      <c r="M8" s="133"/>
      <c r="N8" s="133"/>
      <c r="O8" s="133"/>
      <c r="P8" s="133"/>
      <c r="Q8" s="133"/>
      <c r="R8" s="133"/>
      <c r="S8" s="133"/>
      <c r="T8" s="133"/>
      <c r="U8" s="133"/>
      <c r="V8" s="133"/>
      <c r="W8" s="133"/>
      <c r="X8" s="133"/>
    </row>
    <row r="9" spans="1:24" s="109" customFormat="1" ht="12.75">
      <c r="A9" s="305"/>
      <c r="B9" s="110" t="s">
        <v>3</v>
      </c>
      <c r="C9" s="110" t="s">
        <v>115</v>
      </c>
      <c r="D9" s="111" t="s">
        <v>140</v>
      </c>
      <c r="E9" s="133">
        <v>8600</v>
      </c>
      <c r="F9" s="223">
        <v>10500</v>
      </c>
      <c r="G9" s="223">
        <v>11500</v>
      </c>
      <c r="H9" s="223">
        <v>12500</v>
      </c>
      <c r="I9" s="133">
        <v>15200</v>
      </c>
      <c r="J9" s="133">
        <v>16500</v>
      </c>
      <c r="K9" s="223">
        <v>17500</v>
      </c>
      <c r="L9" s="133">
        <v>21800</v>
      </c>
      <c r="M9" s="223">
        <v>22200</v>
      </c>
      <c r="N9" s="133">
        <v>11000</v>
      </c>
      <c r="O9" s="133">
        <v>32700</v>
      </c>
      <c r="P9" s="133">
        <v>35400</v>
      </c>
      <c r="Q9" s="133">
        <v>38200</v>
      </c>
      <c r="R9" s="223">
        <v>41500</v>
      </c>
      <c r="S9" s="133">
        <v>15000</v>
      </c>
      <c r="T9" s="133">
        <v>64700</v>
      </c>
      <c r="U9" s="133">
        <v>19700</v>
      </c>
      <c r="V9" s="133">
        <v>83700</v>
      </c>
      <c r="W9" s="133">
        <v>33700</v>
      </c>
      <c r="X9" s="133">
        <v>129800</v>
      </c>
    </row>
    <row r="10" spans="1:24" s="134" customFormat="1" ht="12.75">
      <c r="A10" s="305"/>
      <c r="B10" s="218" t="s">
        <v>3</v>
      </c>
      <c r="C10" s="218" t="s">
        <v>116</v>
      </c>
      <c r="D10" s="221" t="s">
        <v>140</v>
      </c>
      <c r="E10" s="222">
        <v>8600</v>
      </c>
      <c r="F10" s="224">
        <v>10500</v>
      </c>
      <c r="G10" s="223">
        <v>11500</v>
      </c>
      <c r="H10" s="223">
        <v>12500</v>
      </c>
      <c r="I10" s="222">
        <v>14700</v>
      </c>
      <c r="J10" s="222">
        <v>16000</v>
      </c>
      <c r="K10" s="224">
        <v>17500</v>
      </c>
      <c r="L10" s="222">
        <v>20900</v>
      </c>
      <c r="M10" s="224">
        <v>22200</v>
      </c>
      <c r="N10" s="222">
        <v>11000</v>
      </c>
      <c r="O10" s="222">
        <v>31500</v>
      </c>
      <c r="P10" s="222">
        <v>34100</v>
      </c>
      <c r="Q10" s="222">
        <v>36500</v>
      </c>
      <c r="R10" s="224">
        <v>41500</v>
      </c>
      <c r="S10" s="133">
        <v>15000</v>
      </c>
      <c r="T10" s="222">
        <v>61500</v>
      </c>
      <c r="U10" s="222">
        <v>19700</v>
      </c>
      <c r="V10" s="222">
        <v>79500</v>
      </c>
      <c r="W10" s="222">
        <v>33700</v>
      </c>
      <c r="X10" s="222">
        <v>123500</v>
      </c>
    </row>
    <row r="11" spans="1:24" s="109" customFormat="1" ht="12.75">
      <c r="A11" s="305"/>
      <c r="B11" s="110" t="s">
        <v>3</v>
      </c>
      <c r="C11" s="110" t="s">
        <v>116</v>
      </c>
      <c r="D11" s="111" t="s">
        <v>96</v>
      </c>
      <c r="E11" s="133">
        <v>8600</v>
      </c>
      <c r="F11" s="223">
        <v>10500</v>
      </c>
      <c r="G11" s="223">
        <v>11500</v>
      </c>
      <c r="H11" s="223">
        <v>12500</v>
      </c>
      <c r="I11" s="133">
        <v>14700</v>
      </c>
      <c r="J11" s="133">
        <v>16000</v>
      </c>
      <c r="K11" s="223">
        <v>17500</v>
      </c>
      <c r="L11" s="133">
        <v>20900</v>
      </c>
      <c r="M11" s="223">
        <v>22200</v>
      </c>
      <c r="N11" s="133">
        <v>11000</v>
      </c>
      <c r="O11" s="133">
        <v>31500</v>
      </c>
      <c r="P11" s="133">
        <v>34100</v>
      </c>
      <c r="Q11" s="133">
        <v>36500</v>
      </c>
      <c r="R11" s="223">
        <v>41500</v>
      </c>
      <c r="S11" s="133">
        <v>15000</v>
      </c>
      <c r="T11" s="133">
        <v>61500</v>
      </c>
      <c r="U11" s="133">
        <v>19700</v>
      </c>
      <c r="V11" s="133">
        <v>79500</v>
      </c>
      <c r="W11" s="133">
        <v>33700</v>
      </c>
      <c r="X11" s="133">
        <v>123500</v>
      </c>
    </row>
    <row r="12" spans="1:24" s="109" customFormat="1" ht="12.75">
      <c r="A12" s="305"/>
      <c r="B12" s="110"/>
      <c r="C12" s="110"/>
      <c r="D12" s="111"/>
      <c r="E12" s="133"/>
      <c r="F12" s="223"/>
      <c r="G12" s="223"/>
      <c r="H12" s="223"/>
      <c r="I12" s="133"/>
      <c r="J12" s="133"/>
      <c r="K12" s="223"/>
      <c r="L12" s="133"/>
      <c r="M12" s="223"/>
      <c r="N12" s="133"/>
      <c r="O12" s="133"/>
      <c r="P12" s="133"/>
      <c r="Q12" s="133"/>
      <c r="R12" s="223"/>
      <c r="S12" s="133"/>
      <c r="T12" s="133"/>
      <c r="U12" s="133"/>
      <c r="V12" s="133"/>
      <c r="W12" s="133"/>
      <c r="X12" s="133"/>
    </row>
    <row r="13" spans="1:24" s="109" customFormat="1" ht="12.75">
      <c r="A13" s="305"/>
      <c r="B13" s="110" t="s">
        <v>4</v>
      </c>
      <c r="C13" s="110" t="s">
        <v>115</v>
      </c>
      <c r="D13" s="111" t="s">
        <v>140</v>
      </c>
      <c r="E13" s="133">
        <v>8600</v>
      </c>
      <c r="F13" s="223">
        <v>10500</v>
      </c>
      <c r="G13" s="223">
        <v>11500</v>
      </c>
      <c r="H13" s="223">
        <v>12500</v>
      </c>
      <c r="I13" s="133">
        <v>14700</v>
      </c>
      <c r="J13" s="133">
        <v>16000</v>
      </c>
      <c r="K13" s="223">
        <v>17500</v>
      </c>
      <c r="L13" s="133">
        <v>20900</v>
      </c>
      <c r="M13" s="223">
        <v>22000</v>
      </c>
      <c r="N13" s="133">
        <v>11000</v>
      </c>
      <c r="O13" s="133">
        <v>31500</v>
      </c>
      <c r="P13" s="133">
        <v>34100</v>
      </c>
      <c r="Q13" s="133">
        <v>36500</v>
      </c>
      <c r="R13" s="223">
        <v>41500</v>
      </c>
      <c r="S13" s="133">
        <v>15000</v>
      </c>
      <c r="T13" s="133">
        <v>61500</v>
      </c>
      <c r="U13" s="133">
        <v>19700</v>
      </c>
      <c r="V13" s="133">
        <v>79500</v>
      </c>
      <c r="W13" s="133">
        <v>33700</v>
      </c>
      <c r="X13" s="133">
        <v>123500</v>
      </c>
    </row>
    <row r="14" spans="1:24" s="109" customFormat="1" ht="12.75">
      <c r="A14" s="305"/>
      <c r="B14" s="110" t="s">
        <v>4</v>
      </c>
      <c r="C14" s="110" t="s">
        <v>116</v>
      </c>
      <c r="D14" s="111" t="s">
        <v>140</v>
      </c>
      <c r="E14" s="133">
        <v>8600</v>
      </c>
      <c r="F14" s="223">
        <v>10500</v>
      </c>
      <c r="G14" s="223">
        <v>11500</v>
      </c>
      <c r="H14" s="223">
        <v>12500</v>
      </c>
      <c r="I14" s="133">
        <v>14100</v>
      </c>
      <c r="J14" s="133">
        <v>15200</v>
      </c>
      <c r="K14" s="133">
        <v>17500</v>
      </c>
      <c r="L14" s="133">
        <v>19800</v>
      </c>
      <c r="M14" s="223">
        <v>22000</v>
      </c>
      <c r="N14" s="133">
        <v>11000</v>
      </c>
      <c r="O14" s="133">
        <v>29900</v>
      </c>
      <c r="P14" s="133">
        <v>32200</v>
      </c>
      <c r="Q14" s="133">
        <v>34500</v>
      </c>
      <c r="R14" s="133">
        <v>41200</v>
      </c>
      <c r="S14" s="133">
        <v>15000</v>
      </c>
      <c r="T14" s="133">
        <v>57300</v>
      </c>
      <c r="U14" s="133">
        <v>19700</v>
      </c>
      <c r="V14" s="133">
        <v>73700</v>
      </c>
      <c r="W14" s="133">
        <v>33700</v>
      </c>
      <c r="X14" s="133">
        <v>114900</v>
      </c>
    </row>
    <row r="15" spans="1:24" s="109" customFormat="1" ht="12.75">
      <c r="A15" s="305"/>
      <c r="B15" s="110" t="s">
        <v>4</v>
      </c>
      <c r="C15" s="110" t="s">
        <v>116</v>
      </c>
      <c r="D15" s="111" t="s">
        <v>96</v>
      </c>
      <c r="E15" s="133">
        <v>8600</v>
      </c>
      <c r="F15" s="223">
        <v>10500</v>
      </c>
      <c r="G15" s="223">
        <v>11500</v>
      </c>
      <c r="H15" s="223">
        <v>12500</v>
      </c>
      <c r="I15" s="133">
        <v>14100</v>
      </c>
      <c r="J15" s="133">
        <v>15200</v>
      </c>
      <c r="K15" s="133">
        <v>17500</v>
      </c>
      <c r="L15" s="133">
        <v>19800</v>
      </c>
      <c r="M15" s="223">
        <v>22100</v>
      </c>
      <c r="N15" s="133">
        <v>11000</v>
      </c>
      <c r="O15" s="133">
        <v>29900</v>
      </c>
      <c r="P15" s="133">
        <v>32200</v>
      </c>
      <c r="Q15" s="133">
        <v>34500</v>
      </c>
      <c r="R15" s="133">
        <v>41200</v>
      </c>
      <c r="S15" s="133">
        <v>15000</v>
      </c>
      <c r="T15" s="133">
        <v>57300</v>
      </c>
      <c r="U15" s="133">
        <v>19700</v>
      </c>
      <c r="V15" s="133">
        <v>73700</v>
      </c>
      <c r="W15" s="133">
        <v>33700</v>
      </c>
      <c r="X15" s="133">
        <v>114900</v>
      </c>
    </row>
    <row r="16" spans="1:24" s="109" customFormat="1" ht="12.75">
      <c r="A16" s="305"/>
      <c r="B16" s="110"/>
      <c r="C16" s="110"/>
      <c r="D16" s="111"/>
      <c r="E16" s="133"/>
      <c r="F16" s="223"/>
      <c r="G16" s="223"/>
      <c r="H16" s="223"/>
      <c r="I16" s="133"/>
      <c r="J16" s="133"/>
      <c r="K16" s="133"/>
      <c r="L16" s="133"/>
      <c r="M16" s="223"/>
      <c r="N16" s="133"/>
      <c r="O16" s="133"/>
      <c r="P16" s="133"/>
      <c r="Q16" s="133"/>
      <c r="R16" s="133"/>
      <c r="S16" s="133"/>
      <c r="T16" s="133"/>
      <c r="U16" s="133"/>
      <c r="V16" s="133"/>
      <c r="W16" s="133"/>
      <c r="X16" s="133"/>
    </row>
    <row r="17" spans="1:24" s="109" customFormat="1" ht="12.75">
      <c r="A17" s="305"/>
      <c r="B17" s="110" t="s">
        <v>5</v>
      </c>
      <c r="C17" s="110" t="s">
        <v>115</v>
      </c>
      <c r="D17" s="111" t="s">
        <v>140</v>
      </c>
      <c r="E17" s="133">
        <v>8600</v>
      </c>
      <c r="F17" s="223">
        <v>11500</v>
      </c>
      <c r="G17" s="223">
        <v>12500</v>
      </c>
      <c r="H17" s="223">
        <v>13500</v>
      </c>
      <c r="I17" s="133">
        <v>24200</v>
      </c>
      <c r="J17" s="133">
        <v>27300</v>
      </c>
      <c r="K17" s="223">
        <v>18500</v>
      </c>
      <c r="L17" s="133">
        <v>39800</v>
      </c>
      <c r="M17" s="223">
        <v>23500</v>
      </c>
      <c r="N17" s="133">
        <v>11000</v>
      </c>
      <c r="O17" s="133">
        <v>57900</v>
      </c>
      <c r="P17" s="133">
        <v>64300</v>
      </c>
      <c r="Q17" s="133">
        <v>70500</v>
      </c>
      <c r="R17" s="223">
        <v>42500</v>
      </c>
      <c r="S17" s="133">
        <v>15000</v>
      </c>
      <c r="T17" s="223">
        <v>74600</v>
      </c>
      <c r="U17" s="133">
        <v>19700</v>
      </c>
      <c r="V17" s="133">
        <v>169900</v>
      </c>
      <c r="W17" s="133">
        <v>33700</v>
      </c>
      <c r="X17" s="133">
        <v>259200</v>
      </c>
    </row>
    <row r="18" spans="1:24" s="109" customFormat="1" ht="12.75">
      <c r="A18" s="305"/>
      <c r="B18" s="110" t="s">
        <v>5</v>
      </c>
      <c r="C18" s="110" t="s">
        <v>116</v>
      </c>
      <c r="D18" s="111" t="s">
        <v>140</v>
      </c>
      <c r="E18" s="133">
        <v>8600</v>
      </c>
      <c r="F18" s="223">
        <v>11500</v>
      </c>
      <c r="G18" s="223">
        <v>12500</v>
      </c>
      <c r="H18" s="223">
        <v>13500</v>
      </c>
      <c r="I18" s="133">
        <v>23700</v>
      </c>
      <c r="J18" s="133">
        <v>26700</v>
      </c>
      <c r="K18" s="223">
        <v>18500</v>
      </c>
      <c r="L18" s="133">
        <v>38900</v>
      </c>
      <c r="M18" s="223">
        <v>23500</v>
      </c>
      <c r="N18" s="133">
        <v>11000</v>
      </c>
      <c r="O18" s="133">
        <v>56700</v>
      </c>
      <c r="P18" s="133">
        <v>62700</v>
      </c>
      <c r="Q18" s="133">
        <v>68800</v>
      </c>
      <c r="R18" s="223">
        <v>42500</v>
      </c>
      <c r="S18" s="133">
        <v>15000</v>
      </c>
      <c r="T18" s="223">
        <v>74600</v>
      </c>
      <c r="U18" s="133">
        <v>19700</v>
      </c>
      <c r="V18" s="133">
        <v>165700</v>
      </c>
      <c r="W18" s="133">
        <v>33700</v>
      </c>
      <c r="X18" s="133">
        <v>252800</v>
      </c>
    </row>
    <row r="19" spans="1:24" s="109" customFormat="1" ht="12.75">
      <c r="A19" s="305"/>
      <c r="B19" s="110" t="s">
        <v>5</v>
      </c>
      <c r="C19" s="110" t="s">
        <v>116</v>
      </c>
      <c r="D19" s="111" t="s">
        <v>96</v>
      </c>
      <c r="E19" s="133">
        <v>8600</v>
      </c>
      <c r="F19" s="223">
        <v>11500</v>
      </c>
      <c r="G19" s="223">
        <v>12500</v>
      </c>
      <c r="H19" s="223">
        <v>13500</v>
      </c>
      <c r="I19" s="133">
        <v>23700</v>
      </c>
      <c r="J19" s="133">
        <v>26700</v>
      </c>
      <c r="K19" s="223">
        <v>18500</v>
      </c>
      <c r="L19" s="133">
        <v>38900</v>
      </c>
      <c r="M19" s="223">
        <v>23500</v>
      </c>
      <c r="N19" s="133">
        <v>11000</v>
      </c>
      <c r="O19" s="133">
        <v>56700</v>
      </c>
      <c r="P19" s="133">
        <v>62700</v>
      </c>
      <c r="Q19" s="133">
        <v>68800</v>
      </c>
      <c r="R19" s="223">
        <v>42500</v>
      </c>
      <c r="S19" s="133">
        <v>15000</v>
      </c>
      <c r="T19" s="223">
        <v>74600</v>
      </c>
      <c r="U19" s="133">
        <v>19700</v>
      </c>
      <c r="V19" s="133">
        <v>165700</v>
      </c>
      <c r="W19" s="133">
        <v>33700</v>
      </c>
      <c r="X19" s="133">
        <v>252800</v>
      </c>
    </row>
    <row r="20" spans="5:24" s="109" customFormat="1" ht="12.75">
      <c r="E20" s="131"/>
      <c r="F20" s="131"/>
      <c r="G20" s="131"/>
      <c r="H20" s="131"/>
      <c r="I20" s="131"/>
      <c r="J20" s="131"/>
      <c r="K20" s="131"/>
      <c r="L20" s="131"/>
      <c r="M20" s="131"/>
      <c r="N20" s="131"/>
      <c r="O20" s="131"/>
      <c r="P20" s="131"/>
      <c r="Q20" s="131"/>
      <c r="R20" s="131"/>
      <c r="S20" s="131"/>
      <c r="T20" s="131"/>
      <c r="U20" s="131"/>
      <c r="V20" s="131"/>
      <c r="W20" s="131"/>
      <c r="X20" s="131"/>
    </row>
    <row r="21" s="109" customFormat="1" ht="12.75"/>
    <row r="22" s="109" customFormat="1" ht="12.75"/>
    <row r="23" s="109" customFormat="1" ht="12.75"/>
    <row r="24" s="109" customFormat="1" ht="12.75"/>
    <row r="25" s="109" customFormat="1" ht="12.75"/>
    <row r="26" s="109" customFormat="1" ht="12.75"/>
    <row r="27" s="109" customFormat="1" ht="12.75"/>
    <row r="28" s="109" customFormat="1" ht="12.75"/>
    <row r="29" s="109" customFormat="1" ht="12.75"/>
    <row r="30" s="109" customFormat="1" ht="12.75"/>
    <row r="31" s="109" customFormat="1" ht="12.75"/>
    <row r="32" s="109" customFormat="1" ht="12.75"/>
    <row r="33" s="109" customFormat="1" ht="12.75"/>
    <row r="34" s="109" customFormat="1" ht="12.75"/>
    <row r="35" s="109" customFormat="1" ht="12.75"/>
    <row r="36" s="109" customFormat="1" ht="12.75"/>
    <row r="37" s="109" customFormat="1" ht="12.75"/>
    <row r="38" s="109" customFormat="1" ht="12.75"/>
    <row r="39" s="109" customFormat="1" ht="12.75"/>
    <row r="40" s="109" customFormat="1" ht="12.75"/>
    <row r="41" s="109" customFormat="1" ht="12.75"/>
    <row r="42" s="109" customFormat="1" ht="12.75"/>
    <row r="43" s="109" customFormat="1" ht="12.75"/>
    <row r="44" s="109" customFormat="1" ht="12.75"/>
    <row r="45" s="109" customFormat="1" ht="12.75"/>
    <row r="46" s="109" customFormat="1" ht="12.75"/>
    <row r="47" s="109" customFormat="1" ht="12.75"/>
    <row r="48" s="109" customFormat="1" ht="12.75"/>
    <row r="49" s="109" customFormat="1" ht="12.75"/>
    <row r="50" s="109" customFormat="1" ht="12.75"/>
    <row r="51" s="109" customFormat="1" ht="12.75"/>
    <row r="52" s="109" customFormat="1" ht="12.75"/>
    <row r="53" s="109" customFormat="1" ht="12.75"/>
    <row r="54" s="109" customFormat="1" ht="12.75"/>
    <row r="55" s="109" customFormat="1" ht="12.75"/>
    <row r="56" s="109" customFormat="1" ht="12.75"/>
    <row r="57" s="109" customFormat="1" ht="12.75"/>
    <row r="58" s="109" customFormat="1" ht="12.75"/>
    <row r="59" s="109" customFormat="1" ht="12.75"/>
    <row r="60" s="109" customFormat="1" ht="12.75"/>
    <row r="61" s="109" customFormat="1" ht="12.75"/>
    <row r="62" s="109" customFormat="1" ht="12.75"/>
    <row r="63" s="109" customFormat="1" ht="12.75"/>
    <row r="64" s="109" customFormat="1" ht="12.75"/>
    <row r="65" s="109" customFormat="1" ht="12.75"/>
    <row r="66" s="109" customFormat="1" ht="12.75"/>
    <row r="67" s="109" customFormat="1" ht="12.75"/>
    <row r="68" s="109" customFormat="1" ht="12.75"/>
    <row r="69" s="109" customFormat="1" ht="12.75"/>
    <row r="70" s="109" customFormat="1" ht="12.75"/>
    <row r="71" s="109" customFormat="1" ht="12.75"/>
    <row r="72" s="109" customFormat="1" ht="12.75"/>
    <row r="73" s="109" customFormat="1" ht="12.75"/>
    <row r="74" s="109" customFormat="1" ht="12.75"/>
    <row r="75" s="109" customFormat="1" ht="12.75"/>
    <row r="76" s="109" customFormat="1" ht="12.75"/>
    <row r="77" s="109" customFormat="1" ht="12.75"/>
  </sheetData>
  <sheetProtection/>
  <mergeCells count="12">
    <mergeCell ref="E2:X2"/>
    <mergeCell ref="W3:X3"/>
    <mergeCell ref="A1:V1"/>
    <mergeCell ref="B2:D2"/>
    <mergeCell ref="B3:B4"/>
    <mergeCell ref="C3:C4"/>
    <mergeCell ref="D3:D4"/>
    <mergeCell ref="E3:M3"/>
    <mergeCell ref="N3:R3"/>
    <mergeCell ref="S3:T3"/>
    <mergeCell ref="U3:V3"/>
    <mergeCell ref="A5:A1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Y77"/>
  <sheetViews>
    <sheetView tabSelected="1" zoomScalePageLayoutView="0" workbookViewId="0" topLeftCell="A1">
      <selection activeCell="I5" sqref="I5"/>
    </sheetView>
  </sheetViews>
  <sheetFormatPr defaultColWidth="9.140625" defaultRowHeight="15"/>
  <cols>
    <col min="1" max="1" width="24.00390625" style="130" customWidth="1"/>
    <col min="2" max="3" width="9.140625" style="130" customWidth="1"/>
    <col min="4" max="4" width="29.00390625" style="130" bestFit="1" customWidth="1"/>
    <col min="5" max="7" width="9.140625" style="130" customWidth="1"/>
    <col min="8" max="8" width="9.00390625" style="130" bestFit="1" customWidth="1"/>
    <col min="9" max="9" width="9.140625" style="130" customWidth="1"/>
    <col min="10" max="25" width="9.140625" style="135" customWidth="1"/>
    <col min="26" max="16384" width="9.140625" style="130" customWidth="1"/>
  </cols>
  <sheetData>
    <row r="1" spans="1:25" s="1" customFormat="1" ht="20.25">
      <c r="A1" s="366" t="s">
        <v>148</v>
      </c>
      <c r="B1" s="366"/>
      <c r="C1" s="366"/>
      <c r="D1" s="366"/>
      <c r="E1" s="366"/>
      <c r="F1" s="366"/>
      <c r="G1" s="366"/>
      <c r="H1" s="366"/>
      <c r="I1" s="366"/>
      <c r="J1" s="128"/>
      <c r="K1" s="128"/>
      <c r="L1" s="128"/>
      <c r="M1" s="128"/>
      <c r="N1" s="128"/>
      <c r="O1" s="128"/>
      <c r="P1" s="128"/>
      <c r="Q1" s="128"/>
      <c r="R1" s="128"/>
      <c r="S1" s="128"/>
      <c r="T1" s="128"/>
      <c r="U1" s="128"/>
      <c r="V1" s="128"/>
      <c r="W1" s="128"/>
      <c r="X1" s="128"/>
      <c r="Y1" s="128"/>
    </row>
    <row r="2" spans="1:25" s="114" customFormat="1" ht="13.5">
      <c r="A2" s="113"/>
      <c r="B2" s="393" t="s">
        <v>138</v>
      </c>
      <c r="C2" s="393"/>
      <c r="D2" s="393"/>
      <c r="E2" s="393" t="s">
        <v>144</v>
      </c>
      <c r="F2" s="393"/>
      <c r="G2" s="393"/>
      <c r="H2" s="393"/>
      <c r="I2" s="393"/>
      <c r="J2" s="129"/>
      <c r="K2" s="129"/>
      <c r="L2" s="129"/>
      <c r="M2" s="129"/>
      <c r="N2" s="129"/>
      <c r="O2" s="129"/>
      <c r="P2" s="129"/>
      <c r="Q2" s="129"/>
      <c r="R2" s="129"/>
      <c r="S2" s="129"/>
      <c r="T2" s="129"/>
      <c r="U2" s="129"/>
      <c r="V2" s="129"/>
      <c r="W2" s="129"/>
      <c r="X2" s="129"/>
      <c r="Y2" s="129"/>
    </row>
    <row r="3" spans="1:25" s="114" customFormat="1" ht="15" customHeight="1">
      <c r="A3" s="113"/>
      <c r="B3" s="385" t="s">
        <v>139</v>
      </c>
      <c r="C3" s="385" t="s">
        <v>137</v>
      </c>
      <c r="D3" s="395" t="s">
        <v>90</v>
      </c>
      <c r="E3" s="393" t="s">
        <v>163</v>
      </c>
      <c r="F3" s="393"/>
      <c r="G3" s="393"/>
      <c r="H3" s="393"/>
      <c r="I3" s="393"/>
      <c r="J3" s="129"/>
      <c r="K3" s="129"/>
      <c r="L3" s="129"/>
      <c r="M3" s="129"/>
      <c r="N3" s="129"/>
      <c r="O3" s="129"/>
      <c r="P3" s="129"/>
      <c r="Q3" s="129"/>
      <c r="R3" s="129"/>
      <c r="S3" s="129"/>
      <c r="T3" s="129"/>
      <c r="U3" s="129"/>
      <c r="V3" s="129"/>
      <c r="W3" s="129"/>
      <c r="X3" s="129"/>
      <c r="Y3" s="129"/>
    </row>
    <row r="4" spans="1:25" s="114" customFormat="1" ht="30.75" customHeight="1">
      <c r="A4" s="113"/>
      <c r="B4" s="394"/>
      <c r="C4" s="394"/>
      <c r="D4" s="396"/>
      <c r="E4" s="115" t="s">
        <v>124</v>
      </c>
      <c r="F4" s="115" t="s">
        <v>149</v>
      </c>
      <c r="G4" s="115" t="s">
        <v>125</v>
      </c>
      <c r="H4" s="115" t="s">
        <v>141</v>
      </c>
      <c r="I4" s="115" t="s">
        <v>126</v>
      </c>
      <c r="J4" s="129"/>
      <c r="K4" s="129"/>
      <c r="L4" s="129"/>
      <c r="M4" s="129"/>
      <c r="N4" s="129"/>
      <c r="O4" s="129"/>
      <c r="P4" s="129"/>
      <c r="Q4" s="129"/>
      <c r="R4" s="129"/>
      <c r="S4" s="129"/>
      <c r="T4" s="129"/>
      <c r="U4" s="129"/>
      <c r="V4" s="129"/>
      <c r="W4" s="129"/>
      <c r="X4" s="129"/>
      <c r="Y4" s="129"/>
    </row>
    <row r="5" spans="1:25" s="109" customFormat="1" ht="12.75">
      <c r="A5" s="305" t="s">
        <v>143</v>
      </c>
      <c r="B5" s="110" t="s">
        <v>0</v>
      </c>
      <c r="C5" s="110" t="s">
        <v>115</v>
      </c>
      <c r="D5" s="111" t="s">
        <v>140</v>
      </c>
      <c r="E5" s="133">
        <v>3900</v>
      </c>
      <c r="F5" s="133">
        <v>4000</v>
      </c>
      <c r="G5" s="133">
        <v>4900</v>
      </c>
      <c r="H5" s="133">
        <v>5900</v>
      </c>
      <c r="I5" s="133">
        <v>6900</v>
      </c>
      <c r="J5" s="134"/>
      <c r="K5" s="134"/>
      <c r="L5" s="134"/>
      <c r="M5" s="134"/>
      <c r="N5" s="134"/>
      <c r="O5" s="134"/>
      <c r="P5" s="134"/>
      <c r="Q5" s="134"/>
      <c r="R5" s="134"/>
      <c r="S5" s="134"/>
      <c r="T5" s="134"/>
      <c r="U5" s="134"/>
      <c r="V5" s="134"/>
      <c r="W5" s="134"/>
      <c r="X5" s="134"/>
      <c r="Y5" s="134"/>
    </row>
    <row r="6" spans="1:25" s="109" customFormat="1" ht="12.75">
      <c r="A6" s="305"/>
      <c r="B6" s="110" t="s">
        <v>0</v>
      </c>
      <c r="C6" s="110" t="s">
        <v>116</v>
      </c>
      <c r="D6" s="111" t="s">
        <v>140</v>
      </c>
      <c r="E6" s="133">
        <v>3900</v>
      </c>
      <c r="F6" s="133">
        <v>4000</v>
      </c>
      <c r="G6" s="133">
        <v>4900</v>
      </c>
      <c r="H6" s="133">
        <v>5900</v>
      </c>
      <c r="I6" s="133">
        <v>6900</v>
      </c>
      <c r="J6" s="134"/>
      <c r="K6" s="134"/>
      <c r="L6" s="134"/>
      <c r="M6" s="134"/>
      <c r="N6" s="134"/>
      <c r="O6" s="134"/>
      <c r="P6" s="134"/>
      <c r="Q6" s="134"/>
      <c r="R6" s="134"/>
      <c r="S6" s="134"/>
      <c r="T6" s="134"/>
      <c r="U6" s="134"/>
      <c r="V6" s="134"/>
      <c r="W6" s="134"/>
      <c r="X6" s="134"/>
      <c r="Y6" s="134"/>
    </row>
    <row r="7" spans="1:25" s="109" customFormat="1" ht="12.75">
      <c r="A7" s="305"/>
      <c r="B7" s="110" t="s">
        <v>0</v>
      </c>
      <c r="C7" s="110" t="s">
        <v>116</v>
      </c>
      <c r="D7" s="111" t="s">
        <v>96</v>
      </c>
      <c r="E7" s="133">
        <v>3900</v>
      </c>
      <c r="F7" s="133">
        <v>4000</v>
      </c>
      <c r="G7" s="133">
        <v>4900</v>
      </c>
      <c r="H7" s="133">
        <v>5900</v>
      </c>
      <c r="I7" s="133">
        <v>6900</v>
      </c>
      <c r="J7" s="134"/>
      <c r="K7" s="134"/>
      <c r="L7" s="134"/>
      <c r="M7" s="134"/>
      <c r="N7" s="134"/>
      <c r="O7" s="134"/>
      <c r="P7" s="134"/>
      <c r="Q7" s="134"/>
      <c r="R7" s="134"/>
      <c r="S7" s="134"/>
      <c r="T7" s="134"/>
      <c r="U7" s="134"/>
      <c r="V7" s="134"/>
      <c r="W7" s="134"/>
      <c r="X7" s="134"/>
      <c r="Y7" s="134"/>
    </row>
    <row r="8" spans="1:25" s="109" customFormat="1" ht="12.75">
      <c r="A8" s="305"/>
      <c r="B8" s="110"/>
      <c r="C8" s="110"/>
      <c r="D8" s="111"/>
      <c r="E8" s="133"/>
      <c r="F8" s="133"/>
      <c r="G8" s="133"/>
      <c r="H8" s="133"/>
      <c r="I8" s="133"/>
      <c r="J8" s="134"/>
      <c r="K8" s="134"/>
      <c r="L8" s="134"/>
      <c r="M8" s="134"/>
      <c r="N8" s="134"/>
      <c r="O8" s="134"/>
      <c r="P8" s="134"/>
      <c r="Q8" s="134"/>
      <c r="R8" s="134"/>
      <c r="S8" s="134"/>
      <c r="T8" s="134"/>
      <c r="U8" s="134"/>
      <c r="V8" s="134"/>
      <c r="W8" s="134"/>
      <c r="X8" s="134"/>
      <c r="Y8" s="134"/>
    </row>
    <row r="9" spans="1:25" s="109" customFormat="1" ht="12.75">
      <c r="A9" s="305"/>
      <c r="B9" s="110" t="s">
        <v>3</v>
      </c>
      <c r="C9" s="110" t="s">
        <v>115</v>
      </c>
      <c r="D9" s="111" t="s">
        <v>140</v>
      </c>
      <c r="E9" s="133">
        <v>3900</v>
      </c>
      <c r="F9" s="133">
        <v>5000</v>
      </c>
      <c r="G9" s="223">
        <v>5500</v>
      </c>
      <c r="H9" s="133">
        <v>6900</v>
      </c>
      <c r="I9" s="223">
        <v>7500</v>
      </c>
      <c r="J9" s="134"/>
      <c r="K9" s="134"/>
      <c r="L9" s="134"/>
      <c r="M9" s="134"/>
      <c r="N9" s="134"/>
      <c r="O9" s="134"/>
      <c r="P9" s="134"/>
      <c r="Q9" s="134"/>
      <c r="R9" s="134"/>
      <c r="S9" s="134"/>
      <c r="T9" s="134"/>
      <c r="U9" s="134"/>
      <c r="V9" s="134"/>
      <c r="W9" s="134"/>
      <c r="X9" s="134"/>
      <c r="Y9" s="134"/>
    </row>
    <row r="10" spans="1:9" s="134" customFormat="1" ht="12.75">
      <c r="A10" s="305"/>
      <c r="B10" s="218" t="s">
        <v>3</v>
      </c>
      <c r="C10" s="218" t="s">
        <v>116</v>
      </c>
      <c r="D10" s="221" t="s">
        <v>140</v>
      </c>
      <c r="E10" s="222">
        <v>3900</v>
      </c>
      <c r="F10" s="222">
        <v>5000</v>
      </c>
      <c r="G10" s="224">
        <v>5500</v>
      </c>
      <c r="H10" s="222">
        <v>6900</v>
      </c>
      <c r="I10" s="224">
        <v>7500</v>
      </c>
    </row>
    <row r="11" spans="1:25" s="109" customFormat="1" ht="12.75">
      <c r="A11" s="305"/>
      <c r="B11" s="110" t="s">
        <v>3</v>
      </c>
      <c r="C11" s="110" t="s">
        <v>116</v>
      </c>
      <c r="D11" s="111" t="s">
        <v>96</v>
      </c>
      <c r="E11" s="133">
        <v>3900</v>
      </c>
      <c r="F11" s="133">
        <v>5000</v>
      </c>
      <c r="G11" s="223">
        <v>5500</v>
      </c>
      <c r="H11" s="133">
        <v>6900</v>
      </c>
      <c r="I11" s="223">
        <v>7500</v>
      </c>
      <c r="J11" s="134"/>
      <c r="K11" s="134"/>
      <c r="L11" s="134"/>
      <c r="M11" s="134"/>
      <c r="N11" s="134"/>
      <c r="O11" s="134"/>
      <c r="P11" s="134"/>
      <c r="Q11" s="134"/>
      <c r="R11" s="134"/>
      <c r="S11" s="134"/>
      <c r="T11" s="134"/>
      <c r="U11" s="134"/>
      <c r="V11" s="134"/>
      <c r="W11" s="134"/>
      <c r="X11" s="134"/>
      <c r="Y11" s="134"/>
    </row>
    <row r="12" spans="1:25" s="109" customFormat="1" ht="12.75">
      <c r="A12" s="305"/>
      <c r="B12" s="110"/>
      <c r="C12" s="110"/>
      <c r="D12" s="111"/>
      <c r="E12" s="133"/>
      <c r="F12" s="133"/>
      <c r="G12" s="133"/>
      <c r="H12" s="133"/>
      <c r="I12" s="223"/>
      <c r="J12" s="134"/>
      <c r="K12" s="134"/>
      <c r="L12" s="134"/>
      <c r="M12" s="134"/>
      <c r="N12" s="134"/>
      <c r="O12" s="134"/>
      <c r="P12" s="134"/>
      <c r="Q12" s="134"/>
      <c r="R12" s="134"/>
      <c r="S12" s="134"/>
      <c r="T12" s="134"/>
      <c r="U12" s="134"/>
      <c r="V12" s="134"/>
      <c r="W12" s="134"/>
      <c r="X12" s="134"/>
      <c r="Y12" s="134"/>
    </row>
    <row r="13" spans="1:25" s="109" customFormat="1" ht="12.75">
      <c r="A13" s="305"/>
      <c r="B13" s="110" t="s">
        <v>4</v>
      </c>
      <c r="C13" s="110" t="s">
        <v>115</v>
      </c>
      <c r="D13" s="111" t="s">
        <v>140</v>
      </c>
      <c r="E13" s="133">
        <v>3900</v>
      </c>
      <c r="F13" s="133">
        <v>4000</v>
      </c>
      <c r="G13" s="133">
        <v>4900</v>
      </c>
      <c r="H13" s="133">
        <v>6900</v>
      </c>
      <c r="I13" s="223">
        <v>7500</v>
      </c>
      <c r="J13" s="134"/>
      <c r="K13" s="134"/>
      <c r="L13" s="134"/>
      <c r="M13" s="134"/>
      <c r="N13" s="134"/>
      <c r="O13" s="134"/>
      <c r="P13" s="134"/>
      <c r="Q13" s="134"/>
      <c r="R13" s="134"/>
      <c r="S13" s="134"/>
      <c r="T13" s="134"/>
      <c r="U13" s="134"/>
      <c r="V13" s="134"/>
      <c r="W13" s="134"/>
      <c r="X13" s="134"/>
      <c r="Y13" s="134"/>
    </row>
    <row r="14" spans="1:25" s="109" customFormat="1" ht="12.75">
      <c r="A14" s="305"/>
      <c r="B14" s="110" t="s">
        <v>4</v>
      </c>
      <c r="C14" s="110" t="s">
        <v>116</v>
      </c>
      <c r="D14" s="111" t="s">
        <v>140</v>
      </c>
      <c r="E14" s="133">
        <v>3900</v>
      </c>
      <c r="F14" s="133">
        <v>4000</v>
      </c>
      <c r="G14" s="133">
        <v>4900</v>
      </c>
      <c r="H14" s="133">
        <v>6900</v>
      </c>
      <c r="I14" s="223">
        <v>7500</v>
      </c>
      <c r="J14" s="134"/>
      <c r="K14" s="134"/>
      <c r="L14" s="134"/>
      <c r="M14" s="134"/>
      <c r="N14" s="134"/>
      <c r="O14" s="134"/>
      <c r="P14" s="134"/>
      <c r="Q14" s="134"/>
      <c r="R14" s="134"/>
      <c r="S14" s="134"/>
      <c r="T14" s="134"/>
      <c r="U14" s="134"/>
      <c r="V14" s="134"/>
      <c r="W14" s="134"/>
      <c r="X14" s="134"/>
      <c r="Y14" s="134"/>
    </row>
    <row r="15" spans="1:25" s="109" customFormat="1" ht="12.75">
      <c r="A15" s="305"/>
      <c r="B15" s="110" t="s">
        <v>4</v>
      </c>
      <c r="C15" s="110" t="s">
        <v>116</v>
      </c>
      <c r="D15" s="111" t="s">
        <v>96</v>
      </c>
      <c r="E15" s="133">
        <v>3900</v>
      </c>
      <c r="F15" s="133">
        <v>4000</v>
      </c>
      <c r="G15" s="133">
        <v>4900</v>
      </c>
      <c r="H15" s="133">
        <v>6900</v>
      </c>
      <c r="I15" s="223">
        <v>7500</v>
      </c>
      <c r="J15" s="134"/>
      <c r="K15" s="134"/>
      <c r="L15" s="134"/>
      <c r="M15" s="134"/>
      <c r="N15" s="134"/>
      <c r="O15" s="134"/>
      <c r="P15" s="134"/>
      <c r="Q15" s="134"/>
      <c r="R15" s="134"/>
      <c r="S15" s="134"/>
      <c r="T15" s="134"/>
      <c r="U15" s="134"/>
      <c r="V15" s="134"/>
      <c r="W15" s="134"/>
      <c r="X15" s="134"/>
      <c r="Y15" s="134"/>
    </row>
    <row r="16" spans="1:25" s="109" customFormat="1" ht="12.75">
      <c r="A16" s="305"/>
      <c r="B16" s="110"/>
      <c r="C16" s="110"/>
      <c r="D16" s="111"/>
      <c r="E16" s="133"/>
      <c r="F16" s="133"/>
      <c r="G16" s="133"/>
      <c r="H16" s="133"/>
      <c r="I16" s="223"/>
      <c r="J16" s="134"/>
      <c r="K16" s="134"/>
      <c r="L16" s="134"/>
      <c r="M16" s="134"/>
      <c r="N16" s="134"/>
      <c r="O16" s="134"/>
      <c r="P16" s="134"/>
      <c r="Q16" s="134"/>
      <c r="R16" s="134"/>
      <c r="S16" s="134"/>
      <c r="T16" s="134"/>
      <c r="U16" s="134"/>
      <c r="V16" s="134"/>
      <c r="W16" s="134"/>
      <c r="X16" s="134"/>
      <c r="Y16" s="134"/>
    </row>
    <row r="17" spans="1:25" s="109" customFormat="1" ht="12.75">
      <c r="A17" s="305"/>
      <c r="B17" s="110" t="s">
        <v>5</v>
      </c>
      <c r="C17" s="110" t="s">
        <v>115</v>
      </c>
      <c r="D17" s="111" t="s">
        <v>140</v>
      </c>
      <c r="E17" s="133">
        <v>3900</v>
      </c>
      <c r="F17" s="223">
        <v>5000</v>
      </c>
      <c r="G17" s="223">
        <v>6000</v>
      </c>
      <c r="H17" s="223">
        <v>7000</v>
      </c>
      <c r="I17" s="223">
        <v>8500</v>
      </c>
      <c r="J17" s="134"/>
      <c r="K17" s="134"/>
      <c r="L17" s="134"/>
      <c r="M17" s="134"/>
      <c r="N17" s="134"/>
      <c r="O17" s="134"/>
      <c r="P17" s="134"/>
      <c r="Q17" s="134"/>
      <c r="R17" s="134"/>
      <c r="S17" s="134"/>
      <c r="T17" s="134"/>
      <c r="U17" s="134"/>
      <c r="V17" s="134"/>
      <c r="W17" s="134"/>
      <c r="X17" s="134"/>
      <c r="Y17" s="134"/>
    </row>
    <row r="18" spans="1:25" s="109" customFormat="1" ht="12.75">
      <c r="A18" s="305"/>
      <c r="B18" s="110" t="s">
        <v>5</v>
      </c>
      <c r="C18" s="110" t="s">
        <v>116</v>
      </c>
      <c r="D18" s="111" t="s">
        <v>140</v>
      </c>
      <c r="E18" s="133">
        <v>3900</v>
      </c>
      <c r="F18" s="223">
        <v>5000</v>
      </c>
      <c r="G18" s="223">
        <v>6000</v>
      </c>
      <c r="H18" s="223">
        <v>7000</v>
      </c>
      <c r="I18" s="223">
        <v>8500</v>
      </c>
      <c r="J18" s="134"/>
      <c r="K18" s="134"/>
      <c r="L18" s="134"/>
      <c r="M18" s="134"/>
      <c r="N18" s="134"/>
      <c r="O18" s="134"/>
      <c r="P18" s="134"/>
      <c r="Q18" s="134"/>
      <c r="R18" s="134"/>
      <c r="S18" s="134"/>
      <c r="T18" s="134"/>
      <c r="U18" s="134"/>
      <c r="V18" s="134"/>
      <c r="W18" s="134"/>
      <c r="X18" s="134"/>
      <c r="Y18" s="134"/>
    </row>
    <row r="19" spans="1:25" s="109" customFormat="1" ht="12.75">
      <c r="A19" s="305"/>
      <c r="B19" s="110" t="s">
        <v>5</v>
      </c>
      <c r="C19" s="110" t="s">
        <v>116</v>
      </c>
      <c r="D19" s="111" t="s">
        <v>96</v>
      </c>
      <c r="E19" s="133">
        <v>3900</v>
      </c>
      <c r="F19" s="223">
        <v>5000</v>
      </c>
      <c r="G19" s="223">
        <v>6000</v>
      </c>
      <c r="H19" s="223">
        <v>7000</v>
      </c>
      <c r="I19" s="133">
        <v>8500</v>
      </c>
      <c r="J19" s="134"/>
      <c r="K19" s="134"/>
      <c r="L19" s="134"/>
      <c r="M19" s="134"/>
      <c r="N19" s="134"/>
      <c r="O19" s="134"/>
      <c r="P19" s="134"/>
      <c r="Q19" s="134"/>
      <c r="R19" s="134"/>
      <c r="S19" s="134"/>
      <c r="T19" s="134"/>
      <c r="U19" s="134"/>
      <c r="V19" s="134"/>
      <c r="W19" s="134"/>
      <c r="X19" s="134"/>
      <c r="Y19" s="134"/>
    </row>
    <row r="20" spans="5:25" s="109" customFormat="1" ht="12.75">
      <c r="E20" s="131"/>
      <c r="F20" s="131"/>
      <c r="G20" s="131"/>
      <c r="H20" s="131"/>
      <c r="I20" s="131"/>
      <c r="J20" s="134"/>
      <c r="K20" s="134"/>
      <c r="L20" s="134"/>
      <c r="M20" s="134"/>
      <c r="N20" s="134"/>
      <c r="O20" s="134"/>
      <c r="P20" s="134"/>
      <c r="Q20" s="134"/>
      <c r="R20" s="134"/>
      <c r="S20" s="134"/>
      <c r="T20" s="134"/>
      <c r="U20" s="134"/>
      <c r="V20" s="134"/>
      <c r="W20" s="134"/>
      <c r="X20" s="134"/>
      <c r="Y20" s="134"/>
    </row>
    <row r="21" spans="10:25" s="109" customFormat="1" ht="12.75">
      <c r="J21" s="134"/>
      <c r="K21" s="134"/>
      <c r="L21" s="134"/>
      <c r="M21" s="134"/>
      <c r="N21" s="134"/>
      <c r="O21" s="134"/>
      <c r="P21" s="134"/>
      <c r="Q21" s="134"/>
      <c r="R21" s="134"/>
      <c r="S21" s="134"/>
      <c r="T21" s="134"/>
      <c r="U21" s="134"/>
      <c r="V21" s="134"/>
      <c r="W21" s="134"/>
      <c r="X21" s="134"/>
      <c r="Y21" s="134"/>
    </row>
    <row r="22" spans="10:25" s="109" customFormat="1" ht="12.75">
      <c r="J22" s="134"/>
      <c r="K22" s="134"/>
      <c r="L22" s="134"/>
      <c r="M22" s="134"/>
      <c r="N22" s="134"/>
      <c r="O22" s="134"/>
      <c r="P22" s="134"/>
      <c r="Q22" s="134"/>
      <c r="R22" s="134"/>
      <c r="S22" s="134"/>
      <c r="T22" s="134"/>
      <c r="U22" s="134"/>
      <c r="V22" s="134"/>
      <c r="W22" s="134"/>
      <c r="X22" s="134"/>
      <c r="Y22" s="134"/>
    </row>
    <row r="23" spans="10:25" s="109" customFormat="1" ht="12.75">
      <c r="J23" s="134"/>
      <c r="K23" s="134"/>
      <c r="L23" s="134"/>
      <c r="M23" s="134"/>
      <c r="N23" s="134"/>
      <c r="O23" s="134"/>
      <c r="P23" s="134"/>
      <c r="Q23" s="134"/>
      <c r="R23" s="134"/>
      <c r="S23" s="134"/>
      <c r="T23" s="134"/>
      <c r="U23" s="134"/>
      <c r="V23" s="134"/>
      <c r="W23" s="134"/>
      <c r="X23" s="134"/>
      <c r="Y23" s="134"/>
    </row>
    <row r="24" spans="10:25" s="109" customFormat="1" ht="12.75">
      <c r="J24" s="134"/>
      <c r="K24" s="134"/>
      <c r="L24" s="134"/>
      <c r="M24" s="134"/>
      <c r="N24" s="134"/>
      <c r="O24" s="134"/>
      <c r="P24" s="134"/>
      <c r="Q24" s="134"/>
      <c r="R24" s="134"/>
      <c r="S24" s="134"/>
      <c r="T24" s="134"/>
      <c r="U24" s="134"/>
      <c r="V24" s="134"/>
      <c r="W24" s="134"/>
      <c r="X24" s="134"/>
      <c r="Y24" s="134"/>
    </row>
    <row r="25" spans="10:25" s="109" customFormat="1" ht="12.75">
      <c r="J25" s="134"/>
      <c r="K25" s="134"/>
      <c r="L25" s="134"/>
      <c r="M25" s="134"/>
      <c r="N25" s="134"/>
      <c r="O25" s="134"/>
      <c r="P25" s="134"/>
      <c r="Q25" s="134"/>
      <c r="R25" s="134"/>
      <c r="S25" s="134"/>
      <c r="T25" s="134"/>
      <c r="U25" s="134"/>
      <c r="V25" s="134"/>
      <c r="W25" s="134"/>
      <c r="X25" s="134"/>
      <c r="Y25" s="134"/>
    </row>
    <row r="26" spans="10:25" s="109" customFormat="1" ht="12.75">
      <c r="J26" s="134"/>
      <c r="K26" s="134"/>
      <c r="L26" s="134"/>
      <c r="M26" s="134"/>
      <c r="N26" s="134"/>
      <c r="O26" s="134"/>
      <c r="P26" s="134"/>
      <c r="Q26" s="134"/>
      <c r="R26" s="134"/>
      <c r="S26" s="134"/>
      <c r="T26" s="134"/>
      <c r="U26" s="134"/>
      <c r="V26" s="134"/>
      <c r="W26" s="134"/>
      <c r="X26" s="134"/>
      <c r="Y26" s="134"/>
    </row>
    <row r="27" spans="10:25" s="109" customFormat="1" ht="12.75">
      <c r="J27" s="134"/>
      <c r="K27" s="134"/>
      <c r="L27" s="134"/>
      <c r="M27" s="134"/>
      <c r="N27" s="134"/>
      <c r="O27" s="134"/>
      <c r="P27" s="134"/>
      <c r="Q27" s="134"/>
      <c r="R27" s="134"/>
      <c r="S27" s="134"/>
      <c r="T27" s="134"/>
      <c r="U27" s="134"/>
      <c r="V27" s="134"/>
      <c r="W27" s="134"/>
      <c r="X27" s="134"/>
      <c r="Y27" s="134"/>
    </row>
    <row r="28" spans="10:25" s="109" customFormat="1" ht="12.75">
      <c r="J28" s="134"/>
      <c r="K28" s="134"/>
      <c r="L28" s="134"/>
      <c r="M28" s="134"/>
      <c r="N28" s="134"/>
      <c r="O28" s="134"/>
      <c r="P28" s="134"/>
      <c r="Q28" s="134"/>
      <c r="R28" s="134"/>
      <c r="S28" s="134"/>
      <c r="T28" s="134"/>
      <c r="U28" s="134"/>
      <c r="V28" s="134"/>
      <c r="W28" s="134"/>
      <c r="X28" s="134"/>
      <c r="Y28" s="134"/>
    </row>
    <row r="29" spans="10:25" s="109" customFormat="1" ht="12.75">
      <c r="J29" s="134"/>
      <c r="K29" s="134"/>
      <c r="L29" s="134"/>
      <c r="M29" s="134"/>
      <c r="N29" s="134"/>
      <c r="O29" s="134"/>
      <c r="P29" s="134"/>
      <c r="Q29" s="134"/>
      <c r="R29" s="134"/>
      <c r="S29" s="134"/>
      <c r="T29" s="134"/>
      <c r="U29" s="134"/>
      <c r="V29" s="134"/>
      <c r="W29" s="134"/>
      <c r="X29" s="134"/>
      <c r="Y29" s="134"/>
    </row>
    <row r="30" spans="10:25" s="109" customFormat="1" ht="12.75">
      <c r="J30" s="134"/>
      <c r="K30" s="134"/>
      <c r="L30" s="134"/>
      <c r="M30" s="134"/>
      <c r="N30" s="134"/>
      <c r="O30" s="134"/>
      <c r="P30" s="134"/>
      <c r="Q30" s="134"/>
      <c r="R30" s="134"/>
      <c r="S30" s="134"/>
      <c r="T30" s="134"/>
      <c r="U30" s="134"/>
      <c r="V30" s="134"/>
      <c r="W30" s="134"/>
      <c r="X30" s="134"/>
      <c r="Y30" s="134"/>
    </row>
    <row r="31" spans="10:25" s="109" customFormat="1" ht="12.75">
      <c r="J31" s="134"/>
      <c r="K31" s="134"/>
      <c r="L31" s="134"/>
      <c r="M31" s="134"/>
      <c r="N31" s="134"/>
      <c r="O31" s="134"/>
      <c r="P31" s="134"/>
      <c r="Q31" s="134"/>
      <c r="R31" s="134"/>
      <c r="S31" s="134"/>
      <c r="T31" s="134"/>
      <c r="U31" s="134"/>
      <c r="V31" s="134"/>
      <c r="W31" s="134"/>
      <c r="X31" s="134"/>
      <c r="Y31" s="134"/>
    </row>
    <row r="32" spans="10:25" s="109" customFormat="1" ht="12.75">
      <c r="J32" s="134"/>
      <c r="K32" s="134"/>
      <c r="L32" s="134"/>
      <c r="M32" s="134"/>
      <c r="N32" s="134"/>
      <c r="O32" s="134"/>
      <c r="P32" s="134"/>
      <c r="Q32" s="134"/>
      <c r="R32" s="134"/>
      <c r="S32" s="134"/>
      <c r="T32" s="134"/>
      <c r="U32" s="134"/>
      <c r="V32" s="134"/>
      <c r="W32" s="134"/>
      <c r="X32" s="134"/>
      <c r="Y32" s="134"/>
    </row>
    <row r="33" spans="10:25" s="109" customFormat="1" ht="12.75">
      <c r="J33" s="134"/>
      <c r="K33" s="134"/>
      <c r="L33" s="134"/>
      <c r="M33" s="134"/>
      <c r="N33" s="134"/>
      <c r="O33" s="134"/>
      <c r="P33" s="134"/>
      <c r="Q33" s="134"/>
      <c r="R33" s="134"/>
      <c r="S33" s="134"/>
      <c r="T33" s="134"/>
      <c r="U33" s="134"/>
      <c r="V33" s="134"/>
      <c r="W33" s="134"/>
      <c r="X33" s="134"/>
      <c r="Y33" s="134"/>
    </row>
    <row r="34" spans="10:25" s="109" customFormat="1" ht="12.75">
      <c r="J34" s="134"/>
      <c r="K34" s="134"/>
      <c r="L34" s="134"/>
      <c r="M34" s="134"/>
      <c r="N34" s="134"/>
      <c r="O34" s="134"/>
      <c r="P34" s="134"/>
      <c r="Q34" s="134"/>
      <c r="R34" s="134"/>
      <c r="S34" s="134"/>
      <c r="T34" s="134"/>
      <c r="U34" s="134"/>
      <c r="V34" s="134"/>
      <c r="W34" s="134"/>
      <c r="X34" s="134"/>
      <c r="Y34" s="134"/>
    </row>
    <row r="35" spans="10:25" s="109" customFormat="1" ht="12.75">
      <c r="J35" s="134"/>
      <c r="K35" s="134"/>
      <c r="L35" s="134"/>
      <c r="M35" s="134"/>
      <c r="N35" s="134"/>
      <c r="O35" s="134"/>
      <c r="P35" s="134"/>
      <c r="Q35" s="134"/>
      <c r="R35" s="134"/>
      <c r="S35" s="134"/>
      <c r="T35" s="134"/>
      <c r="U35" s="134"/>
      <c r="V35" s="134"/>
      <c r="W35" s="134"/>
      <c r="X35" s="134"/>
      <c r="Y35" s="134"/>
    </row>
    <row r="36" spans="10:25" s="109" customFormat="1" ht="12.75">
      <c r="J36" s="134"/>
      <c r="K36" s="134"/>
      <c r="L36" s="134"/>
      <c r="M36" s="134"/>
      <c r="N36" s="134"/>
      <c r="O36" s="134"/>
      <c r="P36" s="134"/>
      <c r="Q36" s="134"/>
      <c r="R36" s="134"/>
      <c r="S36" s="134"/>
      <c r="T36" s="134"/>
      <c r="U36" s="134"/>
      <c r="V36" s="134"/>
      <c r="W36" s="134"/>
      <c r="X36" s="134"/>
      <c r="Y36" s="134"/>
    </row>
    <row r="37" spans="10:25" s="109" customFormat="1" ht="12.75">
      <c r="J37" s="134"/>
      <c r="K37" s="134"/>
      <c r="L37" s="134"/>
      <c r="M37" s="134"/>
      <c r="N37" s="134"/>
      <c r="O37" s="134"/>
      <c r="P37" s="134"/>
      <c r="Q37" s="134"/>
      <c r="R37" s="134"/>
      <c r="S37" s="134"/>
      <c r="T37" s="134"/>
      <c r="U37" s="134"/>
      <c r="V37" s="134"/>
      <c r="W37" s="134"/>
      <c r="X37" s="134"/>
      <c r="Y37" s="134"/>
    </row>
    <row r="38" spans="10:25" s="109" customFormat="1" ht="12.75">
      <c r="J38" s="134"/>
      <c r="K38" s="134"/>
      <c r="L38" s="134"/>
      <c r="M38" s="134"/>
      <c r="N38" s="134"/>
      <c r="O38" s="134"/>
      <c r="P38" s="134"/>
      <c r="Q38" s="134"/>
      <c r="R38" s="134"/>
      <c r="S38" s="134"/>
      <c r="T38" s="134"/>
      <c r="U38" s="134"/>
      <c r="V38" s="134"/>
      <c r="W38" s="134"/>
      <c r="X38" s="134"/>
      <c r="Y38" s="134"/>
    </row>
    <row r="39" spans="10:25" s="109" customFormat="1" ht="12.75">
      <c r="J39" s="134"/>
      <c r="K39" s="134"/>
      <c r="L39" s="134"/>
      <c r="M39" s="134"/>
      <c r="N39" s="134"/>
      <c r="O39" s="134"/>
      <c r="P39" s="134"/>
      <c r="Q39" s="134"/>
      <c r="R39" s="134"/>
      <c r="S39" s="134"/>
      <c r="T39" s="134"/>
      <c r="U39" s="134"/>
      <c r="V39" s="134"/>
      <c r="W39" s="134"/>
      <c r="X39" s="134"/>
      <c r="Y39" s="134"/>
    </row>
    <row r="40" spans="10:25" s="109" customFormat="1" ht="12.75">
      <c r="J40" s="134"/>
      <c r="K40" s="134"/>
      <c r="L40" s="134"/>
      <c r="M40" s="134"/>
      <c r="N40" s="134"/>
      <c r="O40" s="134"/>
      <c r="P40" s="134"/>
      <c r="Q40" s="134"/>
      <c r="R40" s="134"/>
      <c r="S40" s="134"/>
      <c r="T40" s="134"/>
      <c r="U40" s="134"/>
      <c r="V40" s="134"/>
      <c r="W40" s="134"/>
      <c r="X40" s="134"/>
      <c r="Y40" s="134"/>
    </row>
    <row r="41" spans="10:25" s="109" customFormat="1" ht="12.75">
      <c r="J41" s="134"/>
      <c r="K41" s="134"/>
      <c r="L41" s="134"/>
      <c r="M41" s="134"/>
      <c r="N41" s="134"/>
      <c r="O41" s="134"/>
      <c r="P41" s="134"/>
      <c r="Q41" s="134"/>
      <c r="R41" s="134"/>
      <c r="S41" s="134"/>
      <c r="T41" s="134"/>
      <c r="U41" s="134"/>
      <c r="V41" s="134"/>
      <c r="W41" s="134"/>
      <c r="X41" s="134"/>
      <c r="Y41" s="134"/>
    </row>
    <row r="42" spans="10:25" s="109" customFormat="1" ht="12.75">
      <c r="J42" s="134"/>
      <c r="K42" s="134"/>
      <c r="L42" s="134"/>
      <c r="M42" s="134"/>
      <c r="N42" s="134"/>
      <c r="O42" s="134"/>
      <c r="P42" s="134"/>
      <c r="Q42" s="134"/>
      <c r="R42" s="134"/>
      <c r="S42" s="134"/>
      <c r="T42" s="134"/>
      <c r="U42" s="134"/>
      <c r="V42" s="134"/>
      <c r="W42" s="134"/>
      <c r="X42" s="134"/>
      <c r="Y42" s="134"/>
    </row>
    <row r="43" spans="10:25" s="109" customFormat="1" ht="12.75">
      <c r="J43" s="134"/>
      <c r="K43" s="134"/>
      <c r="L43" s="134"/>
      <c r="M43" s="134"/>
      <c r="N43" s="134"/>
      <c r="O43" s="134"/>
      <c r="P43" s="134"/>
      <c r="Q43" s="134"/>
      <c r="R43" s="134"/>
      <c r="S43" s="134"/>
      <c r="T43" s="134"/>
      <c r="U43" s="134"/>
      <c r="V43" s="134"/>
      <c r="W43" s="134"/>
      <c r="X43" s="134"/>
      <c r="Y43" s="134"/>
    </row>
    <row r="44" spans="10:25" s="109" customFormat="1" ht="12.75">
      <c r="J44" s="134"/>
      <c r="K44" s="134"/>
      <c r="L44" s="134"/>
      <c r="M44" s="134"/>
      <c r="N44" s="134"/>
      <c r="O44" s="134"/>
      <c r="P44" s="134"/>
      <c r="Q44" s="134"/>
      <c r="R44" s="134"/>
      <c r="S44" s="134"/>
      <c r="T44" s="134"/>
      <c r="U44" s="134"/>
      <c r="V44" s="134"/>
      <c r="W44" s="134"/>
      <c r="X44" s="134"/>
      <c r="Y44" s="134"/>
    </row>
    <row r="45" spans="10:25" s="109" customFormat="1" ht="12.75">
      <c r="J45" s="134"/>
      <c r="K45" s="134"/>
      <c r="L45" s="134"/>
      <c r="M45" s="134"/>
      <c r="N45" s="134"/>
      <c r="O45" s="134"/>
      <c r="P45" s="134"/>
      <c r="Q45" s="134"/>
      <c r="R45" s="134"/>
      <c r="S45" s="134"/>
      <c r="T45" s="134"/>
      <c r="U45" s="134"/>
      <c r="V45" s="134"/>
      <c r="W45" s="134"/>
      <c r="X45" s="134"/>
      <c r="Y45" s="134"/>
    </row>
    <row r="46" spans="10:25" s="109" customFormat="1" ht="12.75">
      <c r="J46" s="134"/>
      <c r="K46" s="134"/>
      <c r="L46" s="134"/>
      <c r="M46" s="134"/>
      <c r="N46" s="134"/>
      <c r="O46" s="134"/>
      <c r="P46" s="134"/>
      <c r="Q46" s="134"/>
      <c r="R46" s="134"/>
      <c r="S46" s="134"/>
      <c r="T46" s="134"/>
      <c r="U46" s="134"/>
      <c r="V46" s="134"/>
      <c r="W46" s="134"/>
      <c r="X46" s="134"/>
      <c r="Y46" s="134"/>
    </row>
    <row r="47" spans="10:25" s="109" customFormat="1" ht="12.75">
      <c r="J47" s="134"/>
      <c r="K47" s="134"/>
      <c r="L47" s="134"/>
      <c r="M47" s="134"/>
      <c r="N47" s="134"/>
      <c r="O47" s="134"/>
      <c r="P47" s="134"/>
      <c r="Q47" s="134"/>
      <c r="R47" s="134"/>
      <c r="S47" s="134"/>
      <c r="T47" s="134"/>
      <c r="U47" s="134"/>
      <c r="V47" s="134"/>
      <c r="W47" s="134"/>
      <c r="X47" s="134"/>
      <c r="Y47" s="134"/>
    </row>
    <row r="48" spans="10:25" s="109" customFormat="1" ht="12.75">
      <c r="J48" s="134"/>
      <c r="K48" s="134"/>
      <c r="L48" s="134"/>
      <c r="M48" s="134"/>
      <c r="N48" s="134"/>
      <c r="O48" s="134"/>
      <c r="P48" s="134"/>
      <c r="Q48" s="134"/>
      <c r="R48" s="134"/>
      <c r="S48" s="134"/>
      <c r="T48" s="134"/>
      <c r="U48" s="134"/>
      <c r="V48" s="134"/>
      <c r="W48" s="134"/>
      <c r="X48" s="134"/>
      <c r="Y48" s="134"/>
    </row>
    <row r="49" spans="10:25" s="109" customFormat="1" ht="12.75">
      <c r="J49" s="134"/>
      <c r="K49" s="134"/>
      <c r="L49" s="134"/>
      <c r="M49" s="134"/>
      <c r="N49" s="134"/>
      <c r="O49" s="134"/>
      <c r="P49" s="134"/>
      <c r="Q49" s="134"/>
      <c r="R49" s="134"/>
      <c r="S49" s="134"/>
      <c r="T49" s="134"/>
      <c r="U49" s="134"/>
      <c r="V49" s="134"/>
      <c r="W49" s="134"/>
      <c r="X49" s="134"/>
      <c r="Y49" s="134"/>
    </row>
    <row r="50" spans="10:25" s="109" customFormat="1" ht="12.75">
      <c r="J50" s="134"/>
      <c r="K50" s="134"/>
      <c r="L50" s="134"/>
      <c r="M50" s="134"/>
      <c r="N50" s="134"/>
      <c r="O50" s="134"/>
      <c r="P50" s="134"/>
      <c r="Q50" s="134"/>
      <c r="R50" s="134"/>
      <c r="S50" s="134"/>
      <c r="T50" s="134"/>
      <c r="U50" s="134"/>
      <c r="V50" s="134"/>
      <c r="W50" s="134"/>
      <c r="X50" s="134"/>
      <c r="Y50" s="134"/>
    </row>
    <row r="51" spans="10:25" s="109" customFormat="1" ht="12.75">
      <c r="J51" s="134"/>
      <c r="K51" s="134"/>
      <c r="L51" s="134"/>
      <c r="M51" s="134"/>
      <c r="N51" s="134"/>
      <c r="O51" s="134"/>
      <c r="P51" s="134"/>
      <c r="Q51" s="134"/>
      <c r="R51" s="134"/>
      <c r="S51" s="134"/>
      <c r="T51" s="134"/>
      <c r="U51" s="134"/>
      <c r="V51" s="134"/>
      <c r="W51" s="134"/>
      <c r="X51" s="134"/>
      <c r="Y51" s="134"/>
    </row>
    <row r="52" spans="10:25" s="109" customFormat="1" ht="12.75">
      <c r="J52" s="134"/>
      <c r="K52" s="134"/>
      <c r="L52" s="134"/>
      <c r="M52" s="134"/>
      <c r="N52" s="134"/>
      <c r="O52" s="134"/>
      <c r="P52" s="134"/>
      <c r="Q52" s="134"/>
      <c r="R52" s="134"/>
      <c r="S52" s="134"/>
      <c r="T52" s="134"/>
      <c r="U52" s="134"/>
      <c r="V52" s="134"/>
      <c r="W52" s="134"/>
      <c r="X52" s="134"/>
      <c r="Y52" s="134"/>
    </row>
    <row r="53" spans="10:25" s="109" customFormat="1" ht="12.75">
      <c r="J53" s="134"/>
      <c r="K53" s="134"/>
      <c r="L53" s="134"/>
      <c r="M53" s="134"/>
      <c r="N53" s="134"/>
      <c r="O53" s="134"/>
      <c r="P53" s="134"/>
      <c r="Q53" s="134"/>
      <c r="R53" s="134"/>
      <c r="S53" s="134"/>
      <c r="T53" s="134"/>
      <c r="U53" s="134"/>
      <c r="V53" s="134"/>
      <c r="W53" s="134"/>
      <c r="X53" s="134"/>
      <c r="Y53" s="134"/>
    </row>
    <row r="54" spans="10:25" s="109" customFormat="1" ht="12.75">
      <c r="J54" s="134"/>
      <c r="K54" s="134"/>
      <c r="L54" s="134"/>
      <c r="M54" s="134"/>
      <c r="N54" s="134"/>
      <c r="O54" s="134"/>
      <c r="P54" s="134"/>
      <c r="Q54" s="134"/>
      <c r="R54" s="134"/>
      <c r="S54" s="134"/>
      <c r="T54" s="134"/>
      <c r="U54" s="134"/>
      <c r="V54" s="134"/>
      <c r="W54" s="134"/>
      <c r="X54" s="134"/>
      <c r="Y54" s="134"/>
    </row>
    <row r="55" spans="10:25" s="109" customFormat="1" ht="12.75">
      <c r="J55" s="134"/>
      <c r="K55" s="134"/>
      <c r="L55" s="134"/>
      <c r="M55" s="134"/>
      <c r="N55" s="134"/>
      <c r="O55" s="134"/>
      <c r="P55" s="134"/>
      <c r="Q55" s="134"/>
      <c r="R55" s="134"/>
      <c r="S55" s="134"/>
      <c r="T55" s="134"/>
      <c r="U55" s="134"/>
      <c r="V55" s="134"/>
      <c r="W55" s="134"/>
      <c r="X55" s="134"/>
      <c r="Y55" s="134"/>
    </row>
    <row r="56" spans="10:25" s="109" customFormat="1" ht="12.75">
      <c r="J56" s="134"/>
      <c r="K56" s="134"/>
      <c r="L56" s="134"/>
      <c r="M56" s="134"/>
      <c r="N56" s="134"/>
      <c r="O56" s="134"/>
      <c r="P56" s="134"/>
      <c r="Q56" s="134"/>
      <c r="R56" s="134"/>
      <c r="S56" s="134"/>
      <c r="T56" s="134"/>
      <c r="U56" s="134"/>
      <c r="V56" s="134"/>
      <c r="W56" s="134"/>
      <c r="X56" s="134"/>
      <c r="Y56" s="134"/>
    </row>
    <row r="57" spans="10:25" s="109" customFormat="1" ht="12.75">
      <c r="J57" s="134"/>
      <c r="K57" s="134"/>
      <c r="L57" s="134"/>
      <c r="M57" s="134"/>
      <c r="N57" s="134"/>
      <c r="O57" s="134"/>
      <c r="P57" s="134"/>
      <c r="Q57" s="134"/>
      <c r="R57" s="134"/>
      <c r="S57" s="134"/>
      <c r="T57" s="134"/>
      <c r="U57" s="134"/>
      <c r="V57" s="134"/>
      <c r="W57" s="134"/>
      <c r="X57" s="134"/>
      <c r="Y57" s="134"/>
    </row>
    <row r="58" spans="10:25" s="109" customFormat="1" ht="12.75">
      <c r="J58" s="134"/>
      <c r="K58" s="134"/>
      <c r="L58" s="134"/>
      <c r="M58" s="134"/>
      <c r="N58" s="134"/>
      <c r="O58" s="134"/>
      <c r="P58" s="134"/>
      <c r="Q58" s="134"/>
      <c r="R58" s="134"/>
      <c r="S58" s="134"/>
      <c r="T58" s="134"/>
      <c r="U58" s="134"/>
      <c r="V58" s="134"/>
      <c r="W58" s="134"/>
      <c r="X58" s="134"/>
      <c r="Y58" s="134"/>
    </row>
    <row r="59" spans="10:25" s="109" customFormat="1" ht="12.75">
      <c r="J59" s="134"/>
      <c r="K59" s="134"/>
      <c r="L59" s="134"/>
      <c r="M59" s="134"/>
      <c r="N59" s="134"/>
      <c r="O59" s="134"/>
      <c r="P59" s="134"/>
      <c r="Q59" s="134"/>
      <c r="R59" s="134"/>
      <c r="S59" s="134"/>
      <c r="T59" s="134"/>
      <c r="U59" s="134"/>
      <c r="V59" s="134"/>
      <c r="W59" s="134"/>
      <c r="X59" s="134"/>
      <c r="Y59" s="134"/>
    </row>
    <row r="60" spans="10:25" s="109" customFormat="1" ht="12.75">
      <c r="J60" s="134"/>
      <c r="K60" s="134"/>
      <c r="L60" s="134"/>
      <c r="M60" s="134"/>
      <c r="N60" s="134"/>
      <c r="O60" s="134"/>
      <c r="P60" s="134"/>
      <c r="Q60" s="134"/>
      <c r="R60" s="134"/>
      <c r="S60" s="134"/>
      <c r="T60" s="134"/>
      <c r="U60" s="134"/>
      <c r="V60" s="134"/>
      <c r="W60" s="134"/>
      <c r="X60" s="134"/>
      <c r="Y60" s="134"/>
    </row>
    <row r="61" spans="10:25" s="109" customFormat="1" ht="12.75">
      <c r="J61" s="134"/>
      <c r="K61" s="134"/>
      <c r="L61" s="134"/>
      <c r="M61" s="134"/>
      <c r="N61" s="134"/>
      <c r="O61" s="134"/>
      <c r="P61" s="134"/>
      <c r="Q61" s="134"/>
      <c r="R61" s="134"/>
      <c r="S61" s="134"/>
      <c r="T61" s="134"/>
      <c r="U61" s="134"/>
      <c r="V61" s="134"/>
      <c r="W61" s="134"/>
      <c r="X61" s="134"/>
      <c r="Y61" s="134"/>
    </row>
    <row r="62" spans="10:25" s="109" customFormat="1" ht="12.75">
      <c r="J62" s="134"/>
      <c r="K62" s="134"/>
      <c r="L62" s="134"/>
      <c r="M62" s="134"/>
      <c r="N62" s="134"/>
      <c r="O62" s="134"/>
      <c r="P62" s="134"/>
      <c r="Q62" s="134"/>
      <c r="R62" s="134"/>
      <c r="S62" s="134"/>
      <c r="T62" s="134"/>
      <c r="U62" s="134"/>
      <c r="V62" s="134"/>
      <c r="W62" s="134"/>
      <c r="X62" s="134"/>
      <c r="Y62" s="134"/>
    </row>
    <row r="63" spans="10:25" s="109" customFormat="1" ht="12.75">
      <c r="J63" s="134"/>
      <c r="K63" s="134"/>
      <c r="L63" s="134"/>
      <c r="M63" s="134"/>
      <c r="N63" s="134"/>
      <c r="O63" s="134"/>
      <c r="P63" s="134"/>
      <c r="Q63" s="134"/>
      <c r="R63" s="134"/>
      <c r="S63" s="134"/>
      <c r="T63" s="134"/>
      <c r="U63" s="134"/>
      <c r="V63" s="134"/>
      <c r="W63" s="134"/>
      <c r="X63" s="134"/>
      <c r="Y63" s="134"/>
    </row>
    <row r="64" spans="10:25" s="109" customFormat="1" ht="12.75">
      <c r="J64" s="134"/>
      <c r="K64" s="134"/>
      <c r="L64" s="134"/>
      <c r="M64" s="134"/>
      <c r="N64" s="134"/>
      <c r="O64" s="134"/>
      <c r="P64" s="134"/>
      <c r="Q64" s="134"/>
      <c r="R64" s="134"/>
      <c r="S64" s="134"/>
      <c r="T64" s="134"/>
      <c r="U64" s="134"/>
      <c r="V64" s="134"/>
      <c r="W64" s="134"/>
      <c r="X64" s="134"/>
      <c r="Y64" s="134"/>
    </row>
    <row r="65" spans="10:25" s="109" customFormat="1" ht="12.75">
      <c r="J65" s="134"/>
      <c r="K65" s="134"/>
      <c r="L65" s="134"/>
      <c r="M65" s="134"/>
      <c r="N65" s="134"/>
      <c r="O65" s="134"/>
      <c r="P65" s="134"/>
      <c r="Q65" s="134"/>
      <c r="R65" s="134"/>
      <c r="S65" s="134"/>
      <c r="T65" s="134"/>
      <c r="U65" s="134"/>
      <c r="V65" s="134"/>
      <c r="W65" s="134"/>
      <c r="X65" s="134"/>
      <c r="Y65" s="134"/>
    </row>
    <row r="66" spans="10:25" s="109" customFormat="1" ht="12.75">
      <c r="J66" s="134"/>
      <c r="K66" s="134"/>
      <c r="L66" s="134"/>
      <c r="M66" s="134"/>
      <c r="N66" s="134"/>
      <c r="O66" s="134"/>
      <c r="P66" s="134"/>
      <c r="Q66" s="134"/>
      <c r="R66" s="134"/>
      <c r="S66" s="134"/>
      <c r="T66" s="134"/>
      <c r="U66" s="134"/>
      <c r="V66" s="134"/>
      <c r="W66" s="134"/>
      <c r="X66" s="134"/>
      <c r="Y66" s="134"/>
    </row>
    <row r="67" spans="10:25" s="109" customFormat="1" ht="12.75">
      <c r="J67" s="134"/>
      <c r="K67" s="134"/>
      <c r="L67" s="134"/>
      <c r="M67" s="134"/>
      <c r="N67" s="134"/>
      <c r="O67" s="134"/>
      <c r="P67" s="134"/>
      <c r="Q67" s="134"/>
      <c r="R67" s="134"/>
      <c r="S67" s="134"/>
      <c r="T67" s="134"/>
      <c r="U67" s="134"/>
      <c r="V67" s="134"/>
      <c r="W67" s="134"/>
      <c r="X67" s="134"/>
      <c r="Y67" s="134"/>
    </row>
    <row r="68" spans="10:25" s="109" customFormat="1" ht="12.75">
      <c r="J68" s="134"/>
      <c r="K68" s="134"/>
      <c r="L68" s="134"/>
      <c r="M68" s="134"/>
      <c r="N68" s="134"/>
      <c r="O68" s="134"/>
      <c r="P68" s="134"/>
      <c r="Q68" s="134"/>
      <c r="R68" s="134"/>
      <c r="S68" s="134"/>
      <c r="T68" s="134"/>
      <c r="U68" s="134"/>
      <c r="V68" s="134"/>
      <c r="W68" s="134"/>
      <c r="X68" s="134"/>
      <c r="Y68" s="134"/>
    </row>
    <row r="69" spans="10:25" s="109" customFormat="1" ht="12.75">
      <c r="J69" s="134"/>
      <c r="K69" s="134"/>
      <c r="L69" s="134"/>
      <c r="M69" s="134"/>
      <c r="N69" s="134"/>
      <c r="O69" s="134"/>
      <c r="P69" s="134"/>
      <c r="Q69" s="134"/>
      <c r="R69" s="134"/>
      <c r="S69" s="134"/>
      <c r="T69" s="134"/>
      <c r="U69" s="134"/>
      <c r="V69" s="134"/>
      <c r="W69" s="134"/>
      <c r="X69" s="134"/>
      <c r="Y69" s="134"/>
    </row>
    <row r="70" spans="10:25" s="109" customFormat="1" ht="12.75">
      <c r="J70" s="134"/>
      <c r="K70" s="134"/>
      <c r="L70" s="134"/>
      <c r="M70" s="134"/>
      <c r="N70" s="134"/>
      <c r="O70" s="134"/>
      <c r="P70" s="134"/>
      <c r="Q70" s="134"/>
      <c r="R70" s="134"/>
      <c r="S70" s="134"/>
      <c r="T70" s="134"/>
      <c r="U70" s="134"/>
      <c r="V70" s="134"/>
      <c r="W70" s="134"/>
      <c r="X70" s="134"/>
      <c r="Y70" s="134"/>
    </row>
    <row r="71" spans="10:25" s="109" customFormat="1" ht="12.75">
      <c r="J71" s="134"/>
      <c r="K71" s="134"/>
      <c r="L71" s="134"/>
      <c r="M71" s="134"/>
      <c r="N71" s="134"/>
      <c r="O71" s="134"/>
      <c r="P71" s="134"/>
      <c r="Q71" s="134"/>
      <c r="R71" s="134"/>
      <c r="S71" s="134"/>
      <c r="T71" s="134"/>
      <c r="U71" s="134"/>
      <c r="V71" s="134"/>
      <c r="W71" s="134"/>
      <c r="X71" s="134"/>
      <c r="Y71" s="134"/>
    </row>
    <row r="72" spans="10:25" s="109" customFormat="1" ht="12.75">
      <c r="J72" s="134"/>
      <c r="K72" s="134"/>
      <c r="L72" s="134"/>
      <c r="M72" s="134"/>
      <c r="N72" s="134"/>
      <c r="O72" s="134"/>
      <c r="P72" s="134"/>
      <c r="Q72" s="134"/>
      <c r="R72" s="134"/>
      <c r="S72" s="134"/>
      <c r="T72" s="134"/>
      <c r="U72" s="134"/>
      <c r="V72" s="134"/>
      <c r="W72" s="134"/>
      <c r="X72" s="134"/>
      <c r="Y72" s="134"/>
    </row>
    <row r="73" spans="10:25" s="109" customFormat="1" ht="12.75">
      <c r="J73" s="134"/>
      <c r="K73" s="134"/>
      <c r="L73" s="134"/>
      <c r="M73" s="134"/>
      <c r="N73" s="134"/>
      <c r="O73" s="134"/>
      <c r="P73" s="134"/>
      <c r="Q73" s="134"/>
      <c r="R73" s="134"/>
      <c r="S73" s="134"/>
      <c r="T73" s="134"/>
      <c r="U73" s="134"/>
      <c r="V73" s="134"/>
      <c r="W73" s="134"/>
      <c r="X73" s="134"/>
      <c r="Y73" s="134"/>
    </row>
    <row r="74" spans="10:25" s="109" customFormat="1" ht="12.75">
      <c r="J74" s="134"/>
      <c r="K74" s="134"/>
      <c r="L74" s="134"/>
      <c r="M74" s="134"/>
      <c r="N74" s="134"/>
      <c r="O74" s="134"/>
      <c r="P74" s="134"/>
      <c r="Q74" s="134"/>
      <c r="R74" s="134"/>
      <c r="S74" s="134"/>
      <c r="T74" s="134"/>
      <c r="U74" s="134"/>
      <c r="V74" s="134"/>
      <c r="W74" s="134"/>
      <c r="X74" s="134"/>
      <c r="Y74" s="134"/>
    </row>
    <row r="75" spans="10:25" s="109" customFormat="1" ht="12.75">
      <c r="J75" s="134"/>
      <c r="K75" s="134"/>
      <c r="L75" s="134"/>
      <c r="M75" s="134"/>
      <c r="N75" s="134"/>
      <c r="O75" s="134"/>
      <c r="P75" s="134"/>
      <c r="Q75" s="134"/>
      <c r="R75" s="134"/>
      <c r="S75" s="134"/>
      <c r="T75" s="134"/>
      <c r="U75" s="134"/>
      <c r="V75" s="134"/>
      <c r="W75" s="134"/>
      <c r="X75" s="134"/>
      <c r="Y75" s="134"/>
    </row>
    <row r="76" spans="10:25" s="109" customFormat="1" ht="12.75">
      <c r="J76" s="134"/>
      <c r="K76" s="134"/>
      <c r="L76" s="134"/>
      <c r="M76" s="134"/>
      <c r="N76" s="134"/>
      <c r="O76" s="134"/>
      <c r="P76" s="134"/>
      <c r="Q76" s="134"/>
      <c r="R76" s="134"/>
      <c r="S76" s="134"/>
      <c r="T76" s="134"/>
      <c r="U76" s="134"/>
      <c r="V76" s="134"/>
      <c r="W76" s="134"/>
      <c r="X76" s="134"/>
      <c r="Y76" s="134"/>
    </row>
    <row r="77" spans="10:25" s="109" customFormat="1" ht="12.75">
      <c r="J77" s="134"/>
      <c r="K77" s="134"/>
      <c r="L77" s="134"/>
      <c r="M77" s="134"/>
      <c r="N77" s="134"/>
      <c r="O77" s="134"/>
      <c r="P77" s="134"/>
      <c r="Q77" s="134"/>
      <c r="R77" s="134"/>
      <c r="S77" s="134"/>
      <c r="T77" s="134"/>
      <c r="U77" s="134"/>
      <c r="V77" s="134"/>
      <c r="W77" s="134"/>
      <c r="X77" s="134"/>
      <c r="Y77" s="134"/>
    </row>
  </sheetData>
  <sheetProtection/>
  <mergeCells count="8">
    <mergeCell ref="A5:A19"/>
    <mergeCell ref="A1:I1"/>
    <mergeCell ref="B2:D2"/>
    <mergeCell ref="E2:I2"/>
    <mergeCell ref="B3:B4"/>
    <mergeCell ref="C3:C4"/>
    <mergeCell ref="D3:D4"/>
    <mergeCell ref="E3:I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8"/>
  <sheetViews>
    <sheetView zoomScalePageLayoutView="0" workbookViewId="0" topLeftCell="A1">
      <pane ySplit="3" topLeftCell="A4" activePane="bottomLeft" state="frozen"/>
      <selection pane="topLeft" activeCell="A1" sqref="A1"/>
      <selection pane="bottomLeft" activeCell="G21" sqref="G21"/>
    </sheetView>
  </sheetViews>
  <sheetFormatPr defaultColWidth="9.140625" defaultRowHeight="15"/>
  <cols>
    <col min="1" max="1" width="2.140625" style="29" customWidth="1"/>
    <col min="2" max="2" width="25.7109375" style="29" customWidth="1"/>
    <col min="3" max="3" width="8.7109375" style="29" bestFit="1" customWidth="1"/>
    <col min="4" max="4" width="13.421875" style="29" customWidth="1"/>
    <col min="5" max="5" width="19.421875" style="29" bestFit="1" customWidth="1"/>
    <col min="6" max="6" width="13.421875" style="29" bestFit="1" customWidth="1"/>
    <col min="7" max="7" width="13.140625" style="29" customWidth="1"/>
    <col min="8" max="8" width="9.8515625" style="29" bestFit="1" customWidth="1"/>
    <col min="9" max="16384" width="9.140625" style="29" customWidth="1"/>
  </cols>
  <sheetData>
    <row r="1" spans="1:9" s="67" customFormat="1" ht="21.75" customHeight="1">
      <c r="A1" s="401" t="s">
        <v>164</v>
      </c>
      <c r="B1" s="402"/>
      <c r="C1" s="402"/>
      <c r="D1" s="402"/>
      <c r="E1" s="402"/>
      <c r="F1" s="402"/>
      <c r="G1" s="402"/>
      <c r="H1" s="402"/>
      <c r="I1" s="402"/>
    </row>
    <row r="2" spans="1:9" s="67" customFormat="1" ht="12.75" customHeight="1">
      <c r="A2" s="307"/>
      <c r="B2" s="309" t="s">
        <v>165</v>
      </c>
      <c r="C2" s="309"/>
      <c r="D2" s="300" t="s">
        <v>166</v>
      </c>
      <c r="E2" s="300" t="s">
        <v>167</v>
      </c>
      <c r="F2" s="300" t="s">
        <v>168</v>
      </c>
      <c r="G2" s="352" t="s">
        <v>187</v>
      </c>
      <c r="H2" s="300" t="s">
        <v>91</v>
      </c>
      <c r="I2" s="301" t="s">
        <v>15</v>
      </c>
    </row>
    <row r="3" spans="1:9" s="67" customFormat="1" ht="14.25" customHeight="1">
      <c r="A3" s="307"/>
      <c r="B3" s="71" t="s">
        <v>183</v>
      </c>
      <c r="C3" s="71" t="s">
        <v>184</v>
      </c>
      <c r="D3" s="352"/>
      <c r="E3" s="352"/>
      <c r="F3" s="352"/>
      <c r="G3" s="403"/>
      <c r="H3" s="300"/>
      <c r="I3" s="301"/>
    </row>
    <row r="4" spans="2:9" ht="38.25">
      <c r="B4" s="397" t="s">
        <v>491</v>
      </c>
      <c r="C4" s="136" t="s">
        <v>169</v>
      </c>
      <c r="D4" s="137" t="s">
        <v>495</v>
      </c>
      <c r="E4" s="137" t="s">
        <v>494</v>
      </c>
      <c r="F4" s="137" t="s">
        <v>186</v>
      </c>
      <c r="G4" s="397" t="s">
        <v>496</v>
      </c>
      <c r="H4" s="137" t="s">
        <v>170</v>
      </c>
      <c r="I4" s="139">
        <v>3600</v>
      </c>
    </row>
    <row r="5" spans="2:9" ht="12.75">
      <c r="B5" s="398"/>
      <c r="C5" s="136" t="s">
        <v>171</v>
      </c>
      <c r="D5" s="137" t="s">
        <v>172</v>
      </c>
      <c r="E5" s="137" t="s">
        <v>494</v>
      </c>
      <c r="F5" s="137" t="s">
        <v>186</v>
      </c>
      <c r="G5" s="398"/>
      <c r="H5" s="137" t="s">
        <v>170</v>
      </c>
      <c r="I5" s="139">
        <v>6550</v>
      </c>
    </row>
    <row r="6" spans="2:9" ht="12.75">
      <c r="B6" s="398"/>
      <c r="C6" s="136" t="s">
        <v>185</v>
      </c>
      <c r="D6" s="137" t="s">
        <v>173</v>
      </c>
      <c r="E6" s="137" t="s">
        <v>494</v>
      </c>
      <c r="F6" s="137" t="s">
        <v>186</v>
      </c>
      <c r="G6" s="398"/>
      <c r="H6" s="137" t="s">
        <v>170</v>
      </c>
      <c r="I6" s="139">
        <v>9500</v>
      </c>
    </row>
    <row r="7" spans="2:9" ht="12.75">
      <c r="B7" s="398"/>
      <c r="C7" s="136" t="s">
        <v>174</v>
      </c>
      <c r="D7" s="138"/>
      <c r="E7" s="137" t="s">
        <v>494</v>
      </c>
      <c r="F7" s="137" t="s">
        <v>186</v>
      </c>
      <c r="G7" s="398"/>
      <c r="H7" s="137" t="s">
        <v>170</v>
      </c>
      <c r="I7" s="139">
        <v>13000</v>
      </c>
    </row>
    <row r="8" spans="2:9" ht="12.75">
      <c r="B8" s="398"/>
      <c r="C8" s="136" t="s">
        <v>175</v>
      </c>
      <c r="D8" s="138"/>
      <c r="E8" s="137" t="s">
        <v>494</v>
      </c>
      <c r="F8" s="137" t="s">
        <v>186</v>
      </c>
      <c r="G8" s="398"/>
      <c r="H8" s="137" t="s">
        <v>170</v>
      </c>
      <c r="I8" s="139">
        <v>16500</v>
      </c>
    </row>
    <row r="9" spans="2:9" ht="12.75">
      <c r="B9" s="398"/>
      <c r="C9" s="136" t="s">
        <v>176</v>
      </c>
      <c r="D9" s="138"/>
      <c r="E9" s="137" t="s">
        <v>494</v>
      </c>
      <c r="F9" s="137" t="s">
        <v>186</v>
      </c>
      <c r="G9" s="398"/>
      <c r="H9" s="137" t="s">
        <v>170</v>
      </c>
      <c r="I9" s="139">
        <v>21750</v>
      </c>
    </row>
    <row r="10" spans="2:9" ht="12.75">
      <c r="B10" s="398"/>
      <c r="C10" s="136" t="s">
        <v>177</v>
      </c>
      <c r="D10" s="138"/>
      <c r="E10" s="137" t="s">
        <v>494</v>
      </c>
      <c r="F10" s="137" t="s">
        <v>186</v>
      </c>
      <c r="G10" s="398"/>
      <c r="H10" s="137" t="s">
        <v>170</v>
      </c>
      <c r="I10" s="139">
        <v>27000</v>
      </c>
    </row>
    <row r="11" spans="2:9" ht="12.75">
      <c r="B11" s="398"/>
      <c r="C11" s="136" t="s">
        <v>178</v>
      </c>
      <c r="D11" s="138"/>
      <c r="E11" s="137" t="s">
        <v>494</v>
      </c>
      <c r="F11" s="137" t="s">
        <v>186</v>
      </c>
      <c r="G11" s="398"/>
      <c r="H11" s="137" t="s">
        <v>170</v>
      </c>
      <c r="I11" s="139">
        <v>32900</v>
      </c>
    </row>
    <row r="12" spans="2:9" ht="12.75">
      <c r="B12" s="398"/>
      <c r="C12" s="136" t="s">
        <v>179</v>
      </c>
      <c r="D12" s="138"/>
      <c r="E12" s="137" t="s">
        <v>494</v>
      </c>
      <c r="F12" s="137" t="s">
        <v>186</v>
      </c>
      <c r="G12" s="398"/>
      <c r="H12" s="137" t="s">
        <v>170</v>
      </c>
      <c r="I12" s="139">
        <v>34300</v>
      </c>
    </row>
    <row r="13" spans="2:9" ht="12.75">
      <c r="B13" s="398"/>
      <c r="C13" s="136" t="s">
        <v>180</v>
      </c>
      <c r="D13" s="138"/>
      <c r="E13" s="137" t="s">
        <v>494</v>
      </c>
      <c r="F13" s="137" t="s">
        <v>186</v>
      </c>
      <c r="G13" s="398"/>
      <c r="H13" s="137" t="s">
        <v>170</v>
      </c>
      <c r="I13" s="139">
        <v>38200</v>
      </c>
    </row>
    <row r="14" spans="2:9" ht="12.75">
      <c r="B14" s="398"/>
      <c r="C14" s="136" t="s">
        <v>181</v>
      </c>
      <c r="D14" s="138"/>
      <c r="E14" s="137" t="s">
        <v>494</v>
      </c>
      <c r="F14" s="137" t="s">
        <v>186</v>
      </c>
      <c r="G14" s="398"/>
      <c r="H14" s="137" t="s">
        <v>170</v>
      </c>
      <c r="I14" s="139">
        <v>46000</v>
      </c>
    </row>
    <row r="15" spans="2:9" ht="12.75">
      <c r="B15" s="398"/>
      <c r="C15" s="136" t="s">
        <v>182</v>
      </c>
      <c r="D15" s="138"/>
      <c r="E15" s="137" t="s">
        <v>494</v>
      </c>
      <c r="F15" s="137" t="s">
        <v>186</v>
      </c>
      <c r="G15" s="398"/>
      <c r="H15" s="137" t="s">
        <v>170</v>
      </c>
      <c r="I15" s="139">
        <v>71000</v>
      </c>
    </row>
    <row r="16" spans="2:9" ht="12.75">
      <c r="B16" s="399"/>
      <c r="C16" s="136" t="s">
        <v>493</v>
      </c>
      <c r="D16" s="138"/>
      <c r="E16" s="137" t="s">
        <v>494</v>
      </c>
      <c r="F16" s="137" t="s">
        <v>186</v>
      </c>
      <c r="G16" s="399"/>
      <c r="H16" s="137" t="s">
        <v>170</v>
      </c>
      <c r="I16" s="139">
        <v>96000</v>
      </c>
    </row>
    <row r="18" spans="2:9" ht="20.25">
      <c r="B18" s="400"/>
      <c r="C18" s="400"/>
      <c r="D18" s="400"/>
      <c r="E18" s="400"/>
      <c r="F18" s="400"/>
      <c r="G18" s="400"/>
      <c r="H18" s="400"/>
      <c r="I18" s="400"/>
    </row>
  </sheetData>
  <sheetProtection/>
  <mergeCells count="12">
    <mergeCell ref="A1:I1"/>
    <mergeCell ref="G2:G3"/>
    <mergeCell ref="A2:A3"/>
    <mergeCell ref="B2:C2"/>
    <mergeCell ref="D2:D3"/>
    <mergeCell ref="E2:E3"/>
    <mergeCell ref="F2:F3"/>
    <mergeCell ref="B4:B16"/>
    <mergeCell ref="B18:I18"/>
    <mergeCell ref="H2:H3"/>
    <mergeCell ref="I2:I3"/>
    <mergeCell ref="G4:G1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19"/>
  <sheetViews>
    <sheetView zoomScalePageLayoutView="0" workbookViewId="0" topLeftCell="A1">
      <pane ySplit="3" topLeftCell="A4" activePane="bottomLeft" state="frozen"/>
      <selection pane="topLeft" activeCell="A1" sqref="A1"/>
      <selection pane="bottomLeft" activeCell="N14" sqref="N14"/>
    </sheetView>
  </sheetViews>
  <sheetFormatPr defaultColWidth="9.140625" defaultRowHeight="15"/>
  <cols>
    <col min="1" max="1" width="9.140625" style="98" customWidth="1"/>
    <col min="2" max="2" width="14.421875" style="98" bestFit="1" customWidth="1"/>
    <col min="3" max="3" width="14.28125" style="98" bestFit="1" customWidth="1"/>
    <col min="4" max="4" width="11.28125" style="98" bestFit="1" customWidth="1"/>
    <col min="5" max="5" width="5.7109375" style="98" customWidth="1"/>
    <col min="6" max="7" width="9.140625" style="98" customWidth="1"/>
    <col min="8" max="8" width="8.28125" style="98" customWidth="1"/>
    <col min="9" max="10" width="6.28125" style="98" customWidth="1"/>
    <col min="11" max="11" width="6.8515625" style="98" customWidth="1"/>
    <col min="12" max="16384" width="9.140625" style="98" customWidth="1"/>
  </cols>
  <sheetData>
    <row r="1" spans="1:10" ht="20.25">
      <c r="A1" s="405" t="s">
        <v>194</v>
      </c>
      <c r="B1" s="405"/>
      <c r="C1" s="405"/>
      <c r="D1" s="405"/>
      <c r="E1" s="405"/>
      <c r="F1" s="405"/>
      <c r="G1" s="405"/>
      <c r="H1" s="405"/>
      <c r="I1" s="405"/>
      <c r="J1" s="405"/>
    </row>
    <row r="2" spans="1:11" ht="12.75">
      <c r="A2" s="404"/>
      <c r="B2" s="404" t="s">
        <v>165</v>
      </c>
      <c r="C2" s="404"/>
      <c r="D2" s="404"/>
      <c r="E2" s="404"/>
      <c r="F2" s="404"/>
      <c r="G2" s="404"/>
      <c r="H2" s="404"/>
      <c r="I2" s="404"/>
      <c r="J2" s="404"/>
      <c r="K2" s="301" t="s">
        <v>485</v>
      </c>
    </row>
    <row r="3" spans="1:11" ht="25.5">
      <c r="A3" s="404"/>
      <c r="B3" s="225" t="s">
        <v>201</v>
      </c>
      <c r="C3" s="225" t="s">
        <v>202</v>
      </c>
      <c r="D3" s="225" t="s">
        <v>188</v>
      </c>
      <c r="E3" s="225" t="s">
        <v>189</v>
      </c>
      <c r="F3" s="225" t="s">
        <v>190</v>
      </c>
      <c r="G3" s="225" t="s">
        <v>191</v>
      </c>
      <c r="H3" s="225" t="s">
        <v>192</v>
      </c>
      <c r="I3" s="225" t="s">
        <v>193</v>
      </c>
      <c r="J3" s="225"/>
      <c r="K3" s="301"/>
    </row>
    <row r="4" spans="1:11" ht="12.75">
      <c r="A4" s="406" t="s">
        <v>195</v>
      </c>
      <c r="B4" s="142" t="s">
        <v>203</v>
      </c>
      <c r="C4" s="142" t="s">
        <v>204</v>
      </c>
      <c r="D4" s="143" t="s">
        <v>196</v>
      </c>
      <c r="E4" s="143" t="s">
        <v>197</v>
      </c>
      <c r="F4" s="143" t="s">
        <v>205</v>
      </c>
      <c r="G4" s="143" t="s">
        <v>206</v>
      </c>
      <c r="H4" s="143" t="s">
        <v>5</v>
      </c>
      <c r="I4" s="143" t="s">
        <v>213</v>
      </c>
      <c r="J4" s="406" t="s">
        <v>198</v>
      </c>
      <c r="K4" s="259">
        <v>23300</v>
      </c>
    </row>
    <row r="5" spans="1:11" ht="12.75">
      <c r="A5" s="406"/>
      <c r="B5" s="142" t="s">
        <v>203</v>
      </c>
      <c r="C5" s="142" t="s">
        <v>204</v>
      </c>
      <c r="D5" s="143" t="s">
        <v>196</v>
      </c>
      <c r="E5" s="143" t="s">
        <v>199</v>
      </c>
      <c r="F5" s="143" t="s">
        <v>205</v>
      </c>
      <c r="G5" s="143" t="s">
        <v>206</v>
      </c>
      <c r="H5" s="143" t="s">
        <v>214</v>
      </c>
      <c r="I5" s="143" t="s">
        <v>215</v>
      </c>
      <c r="J5" s="406"/>
      <c r="K5" s="259">
        <v>27300</v>
      </c>
    </row>
    <row r="6" spans="1:11" ht="12.75">
      <c r="A6" s="406"/>
      <c r="B6" s="142" t="s">
        <v>203</v>
      </c>
      <c r="C6" s="142" t="s">
        <v>204</v>
      </c>
      <c r="D6" s="143" t="s">
        <v>196</v>
      </c>
      <c r="E6" s="143" t="s">
        <v>199</v>
      </c>
      <c r="F6" s="143" t="s">
        <v>205</v>
      </c>
      <c r="G6" s="143" t="s">
        <v>216</v>
      </c>
      <c r="H6" s="143" t="s">
        <v>214</v>
      </c>
      <c r="I6" s="143" t="s">
        <v>215</v>
      </c>
      <c r="J6" s="406"/>
      <c r="K6" s="259">
        <v>27300</v>
      </c>
    </row>
    <row r="7" spans="1:11" ht="12.75">
      <c r="A7" s="406"/>
      <c r="B7" s="142" t="s">
        <v>203</v>
      </c>
      <c r="C7" s="142" t="s">
        <v>204</v>
      </c>
      <c r="D7" s="143" t="s">
        <v>196</v>
      </c>
      <c r="E7" s="143" t="s">
        <v>199</v>
      </c>
      <c r="F7" s="143" t="s">
        <v>205</v>
      </c>
      <c r="G7" s="143" t="s">
        <v>206</v>
      </c>
      <c r="H7" s="143" t="s">
        <v>214</v>
      </c>
      <c r="I7" s="143" t="s">
        <v>217</v>
      </c>
      <c r="J7" s="406"/>
      <c r="K7" s="259">
        <v>27900</v>
      </c>
    </row>
    <row r="8" spans="1:11" ht="12.75">
      <c r="A8" s="406"/>
      <c r="B8" s="142" t="s">
        <v>203</v>
      </c>
      <c r="C8" s="142" t="s">
        <v>204</v>
      </c>
      <c r="D8" s="143" t="s">
        <v>196</v>
      </c>
      <c r="E8" s="143" t="s">
        <v>199</v>
      </c>
      <c r="F8" s="143" t="s">
        <v>205</v>
      </c>
      <c r="G8" s="143" t="s">
        <v>216</v>
      </c>
      <c r="H8" s="143" t="s">
        <v>214</v>
      </c>
      <c r="I8" s="143" t="s">
        <v>217</v>
      </c>
      <c r="J8" s="406"/>
      <c r="K8" s="259">
        <v>27900</v>
      </c>
    </row>
    <row r="9" spans="1:11" ht="12.75">
      <c r="A9" s="406"/>
      <c r="B9" s="142"/>
      <c r="C9" s="142"/>
      <c r="D9" s="143"/>
      <c r="E9" s="143"/>
      <c r="F9" s="143"/>
      <c r="G9" s="143"/>
      <c r="H9" s="143"/>
      <c r="I9" s="143"/>
      <c r="J9" s="406"/>
      <c r="K9" s="259"/>
    </row>
    <row r="10" spans="1:11" ht="12.75">
      <c r="A10" s="406"/>
      <c r="B10" s="140" t="s">
        <v>203</v>
      </c>
      <c r="C10" s="140" t="s">
        <v>204</v>
      </c>
      <c r="D10" s="141" t="s">
        <v>200</v>
      </c>
      <c r="E10" s="141" t="s">
        <v>197</v>
      </c>
      <c r="F10" s="141" t="s">
        <v>205</v>
      </c>
      <c r="G10" s="141" t="s">
        <v>206</v>
      </c>
      <c r="H10" s="141" t="s">
        <v>5</v>
      </c>
      <c r="I10" s="141" t="s">
        <v>207</v>
      </c>
      <c r="J10" s="406"/>
      <c r="K10" s="260">
        <v>22900</v>
      </c>
    </row>
    <row r="11" spans="1:11" ht="12.75">
      <c r="A11" s="406"/>
      <c r="B11" s="142"/>
      <c r="C11" s="142"/>
      <c r="D11" s="143"/>
      <c r="E11" s="143"/>
      <c r="F11" s="143"/>
      <c r="G11" s="143"/>
      <c r="H11" s="143"/>
      <c r="I11" s="143"/>
      <c r="J11" s="406"/>
      <c r="K11" s="259"/>
    </row>
    <row r="12" spans="1:11" ht="12.75">
      <c r="A12" s="406"/>
      <c r="B12" s="142" t="s">
        <v>208</v>
      </c>
      <c r="C12" s="142" t="s">
        <v>209</v>
      </c>
      <c r="D12" s="143" t="s">
        <v>196</v>
      </c>
      <c r="E12" s="143" t="s">
        <v>197</v>
      </c>
      <c r="F12" s="143" t="s">
        <v>210</v>
      </c>
      <c r="G12" s="143" t="s">
        <v>206</v>
      </c>
      <c r="H12" s="143" t="s">
        <v>5</v>
      </c>
      <c r="I12" s="143" t="s">
        <v>215</v>
      </c>
      <c r="J12" s="406"/>
      <c r="K12" s="259">
        <v>35500</v>
      </c>
    </row>
    <row r="13" spans="1:11" ht="12.75">
      <c r="A13" s="406"/>
      <c r="B13" s="142" t="s">
        <v>208</v>
      </c>
      <c r="C13" s="142" t="s">
        <v>209</v>
      </c>
      <c r="D13" s="143" t="s">
        <v>196</v>
      </c>
      <c r="E13" s="143" t="s">
        <v>197</v>
      </c>
      <c r="F13" s="143" t="s">
        <v>210</v>
      </c>
      <c r="G13" s="143" t="s">
        <v>206</v>
      </c>
      <c r="H13" s="143" t="s">
        <v>5</v>
      </c>
      <c r="I13" s="143" t="s">
        <v>213</v>
      </c>
      <c r="J13" s="406"/>
      <c r="K13" s="259">
        <v>33900</v>
      </c>
    </row>
    <row r="14" spans="1:11" ht="12.75">
      <c r="A14" s="406"/>
      <c r="B14" s="142" t="s">
        <v>208</v>
      </c>
      <c r="C14" s="142" t="s">
        <v>209</v>
      </c>
      <c r="D14" s="143" t="s">
        <v>196</v>
      </c>
      <c r="E14" s="143" t="s">
        <v>199</v>
      </c>
      <c r="F14" s="143" t="s">
        <v>210</v>
      </c>
      <c r="G14" s="143" t="s">
        <v>206</v>
      </c>
      <c r="H14" s="143" t="s">
        <v>214</v>
      </c>
      <c r="I14" s="143" t="s">
        <v>215</v>
      </c>
      <c r="J14" s="406"/>
      <c r="K14" s="259">
        <v>40900</v>
      </c>
    </row>
    <row r="15" spans="1:11" ht="12.75">
      <c r="A15" s="406"/>
      <c r="B15" s="142" t="s">
        <v>208</v>
      </c>
      <c r="C15" s="142" t="s">
        <v>209</v>
      </c>
      <c r="D15" s="143" t="s">
        <v>196</v>
      </c>
      <c r="E15" s="143" t="s">
        <v>199</v>
      </c>
      <c r="F15" s="143" t="s">
        <v>210</v>
      </c>
      <c r="G15" s="143" t="s">
        <v>216</v>
      </c>
      <c r="H15" s="143" t="s">
        <v>214</v>
      </c>
      <c r="I15" s="143" t="s">
        <v>215</v>
      </c>
      <c r="J15" s="406"/>
      <c r="K15" s="259">
        <v>55900</v>
      </c>
    </row>
    <row r="16" spans="1:11" ht="12.75">
      <c r="A16" s="406"/>
      <c r="B16" s="142" t="s">
        <v>208</v>
      </c>
      <c r="C16" s="142" t="s">
        <v>209</v>
      </c>
      <c r="D16" s="143" t="s">
        <v>196</v>
      </c>
      <c r="E16" s="143" t="s">
        <v>199</v>
      </c>
      <c r="F16" s="143" t="s">
        <v>210</v>
      </c>
      <c r="G16" s="143" t="s">
        <v>206</v>
      </c>
      <c r="H16" s="143" t="s">
        <v>214</v>
      </c>
      <c r="I16" s="143" t="s">
        <v>217</v>
      </c>
      <c r="J16" s="406"/>
      <c r="K16" s="259">
        <v>42300</v>
      </c>
    </row>
    <row r="17" spans="1:11" ht="12.75">
      <c r="A17" s="406"/>
      <c r="B17" s="142" t="s">
        <v>208</v>
      </c>
      <c r="C17" s="142" t="s">
        <v>209</v>
      </c>
      <c r="D17" s="143" t="s">
        <v>196</v>
      </c>
      <c r="E17" s="143" t="s">
        <v>199</v>
      </c>
      <c r="F17" s="143" t="s">
        <v>210</v>
      </c>
      <c r="G17" s="143" t="s">
        <v>216</v>
      </c>
      <c r="H17" s="143" t="s">
        <v>214</v>
      </c>
      <c r="I17" s="143" t="s">
        <v>217</v>
      </c>
      <c r="J17" s="406"/>
      <c r="K17" s="259">
        <v>57900</v>
      </c>
    </row>
    <row r="18" spans="1:11" ht="12.75">
      <c r="A18" s="406"/>
      <c r="B18" s="142"/>
      <c r="C18" s="142"/>
      <c r="D18" s="143"/>
      <c r="E18" s="143"/>
      <c r="F18" s="143"/>
      <c r="G18" s="143"/>
      <c r="H18" s="143"/>
      <c r="I18" s="143"/>
      <c r="J18" s="406"/>
      <c r="K18" s="259"/>
    </row>
    <row r="19" spans="1:11" ht="12.75">
      <c r="A19" s="406"/>
      <c r="B19" s="140" t="s">
        <v>208</v>
      </c>
      <c r="C19" s="140" t="s">
        <v>209</v>
      </c>
      <c r="D19" s="141" t="s">
        <v>200</v>
      </c>
      <c r="E19" s="141" t="s">
        <v>197</v>
      </c>
      <c r="F19" s="141" t="s">
        <v>210</v>
      </c>
      <c r="G19" s="141" t="s">
        <v>211</v>
      </c>
      <c r="H19" s="141" t="s">
        <v>5</v>
      </c>
      <c r="I19" s="141" t="s">
        <v>212</v>
      </c>
      <c r="J19" s="406"/>
      <c r="K19" s="260">
        <v>31900</v>
      </c>
    </row>
  </sheetData>
  <sheetProtection/>
  <mergeCells count="6">
    <mergeCell ref="K2:K3"/>
    <mergeCell ref="A2:A3"/>
    <mergeCell ref="B2:J2"/>
    <mergeCell ref="A1:J1"/>
    <mergeCell ref="A4:A19"/>
    <mergeCell ref="J4:J1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G34"/>
  <sheetViews>
    <sheetView zoomScalePageLayoutView="0" workbookViewId="0" topLeftCell="A1">
      <selection activeCell="M5" sqref="M5"/>
    </sheetView>
  </sheetViews>
  <sheetFormatPr defaultColWidth="9.140625" defaultRowHeight="15"/>
  <cols>
    <col min="1" max="1" width="14.00390625" style="29" customWidth="1"/>
    <col min="2" max="2" width="18.8515625" style="29" bestFit="1" customWidth="1"/>
    <col min="3" max="3" width="16.8515625" style="29" customWidth="1"/>
    <col min="4" max="4" width="6.00390625" style="29" customWidth="1"/>
    <col min="5" max="5" width="8.140625" style="29" bestFit="1" customWidth="1"/>
    <col min="6" max="6" width="13.140625" style="29" customWidth="1"/>
    <col min="7" max="7" width="8.8515625" style="29" customWidth="1"/>
    <col min="8" max="8" width="9.00390625" style="29" customWidth="1"/>
    <col min="9" max="9" width="4.57421875" style="29" customWidth="1"/>
    <col min="10" max="10" width="7.28125" style="29" customWidth="1"/>
    <col min="11" max="11" width="9.421875" style="29" customWidth="1"/>
    <col min="12" max="18" width="8.57421875" style="29" bestFit="1" customWidth="1"/>
    <col min="19" max="16384" width="9.140625" style="29" customWidth="1"/>
  </cols>
  <sheetData>
    <row r="1" spans="2:33" s="69" customFormat="1" ht="20.25" customHeight="1">
      <c r="B1" s="402" t="s">
        <v>218</v>
      </c>
      <c r="C1" s="402"/>
      <c r="D1" s="402"/>
      <c r="E1" s="402"/>
      <c r="F1" s="402"/>
      <c r="G1" s="402"/>
      <c r="H1" s="402"/>
      <c r="I1" s="402"/>
      <c r="J1" s="402"/>
      <c r="K1" s="402"/>
      <c r="L1" s="402"/>
      <c r="M1" s="402"/>
      <c r="N1" s="402"/>
      <c r="O1" s="402"/>
      <c r="P1" s="402"/>
      <c r="Q1" s="402"/>
      <c r="R1" s="408"/>
      <c r="S1" s="144"/>
      <c r="T1" s="144"/>
      <c r="U1" s="144"/>
      <c r="V1" s="144"/>
      <c r="W1" s="144"/>
      <c r="X1" s="144"/>
      <c r="Y1" s="144"/>
      <c r="Z1" s="144"/>
      <c r="AA1" s="144"/>
      <c r="AB1" s="144"/>
      <c r="AC1" s="144"/>
      <c r="AD1" s="144"/>
      <c r="AE1" s="144"/>
      <c r="AF1" s="144"/>
      <c r="AG1" s="144"/>
    </row>
    <row r="2" spans="1:33" s="146" customFormat="1" ht="12.75">
      <c r="A2" s="309"/>
      <c r="B2" s="309" t="s">
        <v>226</v>
      </c>
      <c r="C2" s="309" t="s">
        <v>228</v>
      </c>
      <c r="D2" s="309" t="s">
        <v>229</v>
      </c>
      <c r="E2" s="309"/>
      <c r="F2" s="309"/>
      <c r="G2" s="309"/>
      <c r="H2" s="309"/>
      <c r="I2" s="309"/>
      <c r="J2" s="309"/>
      <c r="K2" s="185"/>
      <c r="L2" s="309" t="s">
        <v>227</v>
      </c>
      <c r="M2" s="309"/>
      <c r="N2" s="309"/>
      <c r="O2" s="309"/>
      <c r="P2" s="309"/>
      <c r="Q2" s="309"/>
      <c r="R2" s="309"/>
      <c r="S2" s="204" t="s">
        <v>467</v>
      </c>
      <c r="T2" s="145"/>
      <c r="U2" s="145"/>
      <c r="V2" s="145"/>
      <c r="W2" s="145"/>
      <c r="X2" s="145"/>
      <c r="Y2" s="145"/>
      <c r="Z2" s="145"/>
      <c r="AA2" s="145"/>
      <c r="AB2" s="145"/>
      <c r="AC2" s="145"/>
      <c r="AD2" s="145"/>
      <c r="AE2" s="145"/>
      <c r="AF2" s="145"/>
      <c r="AG2" s="145"/>
    </row>
    <row r="3" spans="1:33" s="146" customFormat="1" ht="38.25">
      <c r="A3" s="309"/>
      <c r="B3" s="309"/>
      <c r="C3" s="309"/>
      <c r="D3" s="185" t="s">
        <v>220</v>
      </c>
      <c r="E3" s="185" t="s">
        <v>222</v>
      </c>
      <c r="F3" s="185" t="s">
        <v>221</v>
      </c>
      <c r="G3" s="185" t="s">
        <v>426</v>
      </c>
      <c r="H3" s="185" t="s">
        <v>427</v>
      </c>
      <c r="I3" s="309" t="s">
        <v>225</v>
      </c>
      <c r="J3" s="309"/>
      <c r="K3" s="185" t="s">
        <v>425</v>
      </c>
      <c r="L3" s="185" t="s">
        <v>128</v>
      </c>
      <c r="M3" s="185" t="s">
        <v>130</v>
      </c>
      <c r="N3" s="185" t="s">
        <v>466</v>
      </c>
      <c r="O3" s="185" t="s">
        <v>134</v>
      </c>
      <c r="P3" s="185" t="s">
        <v>135</v>
      </c>
      <c r="Q3" s="185" t="s">
        <v>136</v>
      </c>
      <c r="R3" s="185" t="s">
        <v>147</v>
      </c>
      <c r="S3" s="204" t="s">
        <v>227</v>
      </c>
      <c r="T3" s="145"/>
      <c r="U3" s="145"/>
      <c r="V3" s="145"/>
      <c r="W3" s="145"/>
      <c r="X3" s="145"/>
      <c r="Y3" s="145"/>
      <c r="Z3" s="145"/>
      <c r="AA3" s="145"/>
      <c r="AB3" s="145"/>
      <c r="AC3" s="145"/>
      <c r="AD3" s="145"/>
      <c r="AE3" s="145"/>
      <c r="AF3" s="145"/>
      <c r="AG3" s="145"/>
    </row>
    <row r="4" spans="1:19" ht="12.75" customHeight="1">
      <c r="A4" s="304" t="s">
        <v>419</v>
      </c>
      <c r="B4" s="94" t="s">
        <v>230</v>
      </c>
      <c r="C4" s="304" t="s">
        <v>421</v>
      </c>
      <c r="D4" s="148" t="s">
        <v>294</v>
      </c>
      <c r="E4" s="148">
        <v>3.9</v>
      </c>
      <c r="F4" s="148" t="s">
        <v>233</v>
      </c>
      <c r="G4" s="148" t="s">
        <v>234</v>
      </c>
      <c r="H4" s="148" t="s">
        <v>219</v>
      </c>
      <c r="I4" s="94"/>
      <c r="J4" s="94" t="s">
        <v>223</v>
      </c>
      <c r="K4" s="148">
        <v>48</v>
      </c>
      <c r="L4" s="95">
        <v>15000</v>
      </c>
      <c r="M4" s="95">
        <v>15500</v>
      </c>
      <c r="N4" s="95">
        <v>16000</v>
      </c>
      <c r="O4" s="95">
        <v>16500</v>
      </c>
      <c r="P4" s="95"/>
      <c r="Q4" s="95"/>
      <c r="R4" s="95"/>
      <c r="S4" s="148">
        <v>550</v>
      </c>
    </row>
    <row r="5" spans="1:19" ht="51">
      <c r="A5" s="304"/>
      <c r="B5" s="94" t="s">
        <v>231</v>
      </c>
      <c r="C5" s="304"/>
      <c r="D5" s="148" t="s">
        <v>295</v>
      </c>
      <c r="E5" s="148">
        <v>5.1</v>
      </c>
      <c r="F5" s="148" t="s">
        <v>233</v>
      </c>
      <c r="G5" s="148" t="s">
        <v>235</v>
      </c>
      <c r="H5" s="148" t="s">
        <v>219</v>
      </c>
      <c r="I5" s="94"/>
      <c r="J5" s="94" t="s">
        <v>236</v>
      </c>
      <c r="K5" s="148">
        <v>72</v>
      </c>
      <c r="L5" s="95">
        <v>15500</v>
      </c>
      <c r="M5" s="95">
        <v>16000</v>
      </c>
      <c r="N5" s="95">
        <v>16500</v>
      </c>
      <c r="O5" s="95">
        <v>17000</v>
      </c>
      <c r="P5" s="95">
        <v>17500</v>
      </c>
      <c r="Q5" s="95"/>
      <c r="R5" s="95"/>
      <c r="S5" s="148">
        <v>550</v>
      </c>
    </row>
    <row r="6" spans="1:19" ht="38.25">
      <c r="A6" s="304"/>
      <c r="B6" s="94" t="s">
        <v>232</v>
      </c>
      <c r="C6" s="304"/>
      <c r="D6" s="148" t="s">
        <v>296</v>
      </c>
      <c r="E6" s="148">
        <v>5.7</v>
      </c>
      <c r="F6" s="148" t="s">
        <v>233</v>
      </c>
      <c r="G6" s="148" t="s">
        <v>235</v>
      </c>
      <c r="H6" s="148" t="s">
        <v>219</v>
      </c>
      <c r="I6" s="94"/>
      <c r="J6" s="94" t="s">
        <v>224</v>
      </c>
      <c r="K6" s="148">
        <v>144</v>
      </c>
      <c r="L6" s="95"/>
      <c r="M6" s="95"/>
      <c r="N6" s="95"/>
      <c r="O6" s="95"/>
      <c r="P6" s="95"/>
      <c r="Q6" s="95">
        <v>26400</v>
      </c>
      <c r="R6" s="95">
        <v>27000</v>
      </c>
      <c r="S6" s="148">
        <v>550</v>
      </c>
    </row>
    <row r="7" spans="1:19" ht="12.75">
      <c r="A7" s="195"/>
      <c r="B7" s="196"/>
      <c r="C7" s="197"/>
      <c r="D7" s="198"/>
      <c r="E7" s="198"/>
      <c r="F7" s="198"/>
      <c r="G7" s="198"/>
      <c r="H7" s="198"/>
      <c r="I7" s="196"/>
      <c r="J7" s="198"/>
      <c r="K7" s="198"/>
      <c r="L7" s="199"/>
      <c r="M7" s="199"/>
      <c r="N7" s="199"/>
      <c r="O7" s="199"/>
      <c r="P7" s="199"/>
      <c r="Q7" s="199"/>
      <c r="R7" s="199"/>
      <c r="S7" s="148"/>
    </row>
    <row r="8" spans="1:19" ht="63.75">
      <c r="A8" s="304" t="s">
        <v>428</v>
      </c>
      <c r="B8" s="94" t="s">
        <v>415</v>
      </c>
      <c r="C8" s="304" t="s">
        <v>429</v>
      </c>
      <c r="D8" s="148" t="s">
        <v>420</v>
      </c>
      <c r="E8" s="148">
        <v>2.6</v>
      </c>
      <c r="F8" s="148">
        <v>5</v>
      </c>
      <c r="G8" s="148" t="s">
        <v>416</v>
      </c>
      <c r="H8" s="148" t="s">
        <v>219</v>
      </c>
      <c r="I8" s="94" t="s">
        <v>430</v>
      </c>
      <c r="J8" s="94" t="s">
        <v>223</v>
      </c>
      <c r="K8" s="148">
        <v>48</v>
      </c>
      <c r="L8" s="95">
        <v>18480</v>
      </c>
      <c r="M8" s="95">
        <v>19470</v>
      </c>
      <c r="N8" s="95">
        <v>20460</v>
      </c>
      <c r="O8" s="95">
        <v>21450</v>
      </c>
      <c r="P8" s="94"/>
      <c r="Q8" s="94"/>
      <c r="R8" s="95"/>
      <c r="S8" s="148">
        <v>700</v>
      </c>
    </row>
    <row r="9" spans="1:19" ht="63.75">
      <c r="A9" s="304"/>
      <c r="B9" s="94" t="s">
        <v>417</v>
      </c>
      <c r="C9" s="304"/>
      <c r="D9" s="148" t="s">
        <v>420</v>
      </c>
      <c r="E9" s="148">
        <v>2.6</v>
      </c>
      <c r="F9" s="148">
        <v>5</v>
      </c>
      <c r="G9" s="148" t="s">
        <v>416</v>
      </c>
      <c r="H9" s="148" t="s">
        <v>219</v>
      </c>
      <c r="I9" s="94" t="s">
        <v>431</v>
      </c>
      <c r="J9" s="94" t="s">
        <v>418</v>
      </c>
      <c r="K9" s="148">
        <v>72</v>
      </c>
      <c r="L9" s="95"/>
      <c r="M9" s="95"/>
      <c r="N9" s="95"/>
      <c r="O9" s="95"/>
      <c r="P9" s="95">
        <v>22770</v>
      </c>
      <c r="Q9" s="95"/>
      <c r="R9" s="95"/>
      <c r="S9" s="148">
        <v>700</v>
      </c>
    </row>
    <row r="10" spans="1:19" ht="38.25">
      <c r="A10" s="304"/>
      <c r="B10" s="94" t="s">
        <v>422</v>
      </c>
      <c r="C10" s="304"/>
      <c r="D10" s="148" t="s">
        <v>423</v>
      </c>
      <c r="E10" s="148">
        <v>3.2</v>
      </c>
      <c r="F10" s="148">
        <v>7</v>
      </c>
      <c r="G10" s="148" t="s">
        <v>424</v>
      </c>
      <c r="H10" s="148" t="s">
        <v>219</v>
      </c>
      <c r="I10" s="94"/>
      <c r="J10" s="94" t="s">
        <v>224</v>
      </c>
      <c r="K10" s="148">
        <v>96</v>
      </c>
      <c r="L10" s="95"/>
      <c r="M10" s="95"/>
      <c r="N10" s="95"/>
      <c r="O10" s="95"/>
      <c r="P10" s="95"/>
      <c r="Q10" s="95">
        <v>22900</v>
      </c>
      <c r="R10" s="95">
        <v>24100</v>
      </c>
      <c r="S10" s="148">
        <v>700</v>
      </c>
    </row>
    <row r="11" spans="1:19" ht="12.75">
      <c r="A11" s="196"/>
      <c r="B11" s="196"/>
      <c r="C11" s="196"/>
      <c r="D11" s="196"/>
      <c r="E11" s="196"/>
      <c r="F11" s="196"/>
      <c r="G11" s="196"/>
      <c r="H11" s="196"/>
      <c r="I11" s="196"/>
      <c r="J11" s="196"/>
      <c r="K11" s="196"/>
      <c r="L11" s="196"/>
      <c r="M11" s="196"/>
      <c r="N11" s="196"/>
      <c r="O11" s="196"/>
      <c r="P11" s="196"/>
      <c r="Q11" s="196"/>
      <c r="R11" s="196"/>
      <c r="S11" s="148"/>
    </row>
    <row r="12" spans="1:19" ht="63.75">
      <c r="A12" s="304" t="s">
        <v>432</v>
      </c>
      <c r="B12" s="148" t="s">
        <v>461</v>
      </c>
      <c r="C12" s="304" t="s">
        <v>434</v>
      </c>
      <c r="D12" s="148" t="s">
        <v>462</v>
      </c>
      <c r="E12" s="148" t="s">
        <v>463</v>
      </c>
      <c r="F12" s="94"/>
      <c r="G12" s="148" t="s">
        <v>438</v>
      </c>
      <c r="H12" s="148" t="s">
        <v>439</v>
      </c>
      <c r="I12" s="186" t="s">
        <v>464</v>
      </c>
      <c r="J12" s="94" t="s">
        <v>465</v>
      </c>
      <c r="K12" s="148">
        <v>24</v>
      </c>
      <c r="L12" s="95">
        <v>11900</v>
      </c>
      <c r="M12" s="95">
        <v>12900</v>
      </c>
      <c r="N12" s="95"/>
      <c r="O12" s="95"/>
      <c r="P12" s="95"/>
      <c r="Q12" s="95"/>
      <c r="R12" s="95"/>
      <c r="S12" s="148">
        <v>700</v>
      </c>
    </row>
    <row r="13" spans="1:19" ht="12.75" customHeight="1">
      <c r="A13" s="304"/>
      <c r="B13" s="304" t="s">
        <v>433</v>
      </c>
      <c r="C13" s="304"/>
      <c r="D13" s="304" t="s">
        <v>435</v>
      </c>
      <c r="E13" s="304" t="s">
        <v>436</v>
      </c>
      <c r="F13" s="407" t="s">
        <v>437</v>
      </c>
      <c r="G13" s="407" t="s">
        <v>438</v>
      </c>
      <c r="H13" s="304" t="s">
        <v>439</v>
      </c>
      <c r="I13" s="187" t="s">
        <v>440</v>
      </c>
      <c r="J13" s="187" t="s">
        <v>418</v>
      </c>
      <c r="K13" s="184">
        <v>96</v>
      </c>
      <c r="L13" s="95">
        <v>16600</v>
      </c>
      <c r="M13" s="200">
        <v>17700</v>
      </c>
      <c r="N13" s="200"/>
      <c r="O13" s="200">
        <v>20300</v>
      </c>
      <c r="P13" s="200"/>
      <c r="Q13" s="200"/>
      <c r="R13" s="200"/>
      <c r="S13" s="184">
        <v>700</v>
      </c>
    </row>
    <row r="14" spans="1:19" ht="76.5">
      <c r="A14" s="304"/>
      <c r="B14" s="304"/>
      <c r="C14" s="304"/>
      <c r="D14" s="304"/>
      <c r="E14" s="304"/>
      <c r="F14" s="407"/>
      <c r="G14" s="407"/>
      <c r="H14" s="304"/>
      <c r="I14" s="187" t="s">
        <v>441</v>
      </c>
      <c r="J14" s="187" t="s">
        <v>442</v>
      </c>
      <c r="K14" s="184">
        <v>64</v>
      </c>
      <c r="L14" s="95"/>
      <c r="M14" s="200"/>
      <c r="N14" s="200">
        <v>18700</v>
      </c>
      <c r="O14" s="200"/>
      <c r="P14" s="200"/>
      <c r="Q14" s="200"/>
      <c r="R14" s="200"/>
      <c r="S14" s="184">
        <v>700</v>
      </c>
    </row>
    <row r="15" spans="1:19" ht="76.5">
      <c r="A15" s="304"/>
      <c r="B15" s="304"/>
      <c r="C15" s="304"/>
      <c r="D15" s="304"/>
      <c r="E15" s="304"/>
      <c r="F15" s="407"/>
      <c r="G15" s="407"/>
      <c r="H15" s="304"/>
      <c r="I15" s="187" t="s">
        <v>443</v>
      </c>
      <c r="J15" s="187" t="s">
        <v>444</v>
      </c>
      <c r="K15" s="184">
        <v>144</v>
      </c>
      <c r="L15" s="95"/>
      <c r="M15" s="200"/>
      <c r="N15" s="200"/>
      <c r="O15" s="200"/>
      <c r="P15" s="200"/>
      <c r="Q15" s="200"/>
      <c r="R15" s="200"/>
      <c r="S15" s="184">
        <v>700</v>
      </c>
    </row>
    <row r="16" spans="1:19" ht="76.5">
      <c r="A16" s="304"/>
      <c r="B16" s="304" t="s">
        <v>445</v>
      </c>
      <c r="C16" s="304"/>
      <c r="D16" s="304" t="s">
        <v>446</v>
      </c>
      <c r="E16" s="304" t="s">
        <v>447</v>
      </c>
      <c r="F16" s="407" t="s">
        <v>437</v>
      </c>
      <c r="G16" s="304" t="s">
        <v>235</v>
      </c>
      <c r="H16" s="304" t="s">
        <v>439</v>
      </c>
      <c r="I16" s="187" t="s">
        <v>448</v>
      </c>
      <c r="J16" s="187" t="s">
        <v>449</v>
      </c>
      <c r="K16" s="184">
        <v>216</v>
      </c>
      <c r="L16" s="95"/>
      <c r="M16" s="200">
        <v>21300</v>
      </c>
      <c r="N16" s="200"/>
      <c r="O16" s="200">
        <v>23300</v>
      </c>
      <c r="P16" s="200">
        <v>24800</v>
      </c>
      <c r="Q16" s="200">
        <v>27300</v>
      </c>
      <c r="R16" s="200">
        <v>30800</v>
      </c>
      <c r="S16" s="184">
        <v>1000</v>
      </c>
    </row>
    <row r="17" spans="1:19" ht="76.5">
      <c r="A17" s="304"/>
      <c r="B17" s="304"/>
      <c r="C17" s="304"/>
      <c r="D17" s="304"/>
      <c r="E17" s="304"/>
      <c r="F17" s="407"/>
      <c r="G17" s="304"/>
      <c r="H17" s="304"/>
      <c r="I17" s="187" t="s">
        <v>450</v>
      </c>
      <c r="J17" s="187" t="s">
        <v>484</v>
      </c>
      <c r="K17" s="184">
        <v>320</v>
      </c>
      <c r="L17" s="95"/>
      <c r="M17" s="200"/>
      <c r="N17" s="200"/>
      <c r="O17" s="200"/>
      <c r="P17" s="200"/>
      <c r="Q17" s="200"/>
      <c r="R17" s="200"/>
      <c r="S17" s="184">
        <v>1000</v>
      </c>
    </row>
    <row r="18" spans="1:19" ht="76.5">
      <c r="A18" s="304"/>
      <c r="B18" s="304" t="s">
        <v>451</v>
      </c>
      <c r="C18" s="304"/>
      <c r="D18" s="304" t="s">
        <v>452</v>
      </c>
      <c r="E18" s="304" t="s">
        <v>453</v>
      </c>
      <c r="F18" s="304" t="s">
        <v>454</v>
      </c>
      <c r="G18" s="304" t="s">
        <v>455</v>
      </c>
      <c r="H18" s="304" t="s">
        <v>456</v>
      </c>
      <c r="I18" s="187" t="s">
        <v>457</v>
      </c>
      <c r="J18" s="187" t="s">
        <v>458</v>
      </c>
      <c r="K18" s="184">
        <v>384</v>
      </c>
      <c r="L18" s="95"/>
      <c r="M18" s="200"/>
      <c r="N18" s="200"/>
      <c r="O18" s="200"/>
      <c r="P18" s="200"/>
      <c r="Q18" s="200"/>
      <c r="R18" s="200"/>
      <c r="S18" s="184">
        <v>3500</v>
      </c>
    </row>
    <row r="19" spans="1:19" ht="76.5">
      <c r="A19" s="304"/>
      <c r="B19" s="304"/>
      <c r="C19" s="304"/>
      <c r="D19" s="304"/>
      <c r="E19" s="304"/>
      <c r="F19" s="304"/>
      <c r="G19" s="304"/>
      <c r="H19" s="304"/>
      <c r="I19" s="187" t="s">
        <v>459</v>
      </c>
      <c r="J19" s="187" t="s">
        <v>460</v>
      </c>
      <c r="K19" s="184">
        <v>1152</v>
      </c>
      <c r="L19" s="95"/>
      <c r="M19" s="200"/>
      <c r="N19" s="200"/>
      <c r="O19" s="200"/>
      <c r="P19" s="200"/>
      <c r="Q19" s="200"/>
      <c r="R19" s="200"/>
      <c r="S19" s="184">
        <v>3500</v>
      </c>
    </row>
    <row r="20" spans="1:19" ht="12.75">
      <c r="A20" s="196"/>
      <c r="B20" s="196"/>
      <c r="C20" s="196"/>
      <c r="D20" s="196"/>
      <c r="E20" s="196"/>
      <c r="F20" s="196"/>
      <c r="G20" s="196"/>
      <c r="H20" s="196"/>
      <c r="I20" s="196"/>
      <c r="J20" s="196"/>
      <c r="K20" s="196"/>
      <c r="L20" s="196"/>
      <c r="M20" s="196"/>
      <c r="N20" s="196"/>
      <c r="O20" s="196"/>
      <c r="P20" s="196"/>
      <c r="Q20" s="196"/>
      <c r="R20" s="196"/>
      <c r="S20" s="94"/>
    </row>
    <row r="22" spans="2:4" ht="12.75">
      <c r="B22" s="154" t="s">
        <v>468</v>
      </c>
      <c r="C22" s="201" t="s">
        <v>464</v>
      </c>
      <c r="D22" s="203">
        <v>11900</v>
      </c>
    </row>
    <row r="23" spans="2:4" ht="12.75">
      <c r="B23" s="154" t="s">
        <v>469</v>
      </c>
      <c r="C23" s="201" t="s">
        <v>464</v>
      </c>
      <c r="D23" s="203">
        <v>12900</v>
      </c>
    </row>
    <row r="24" spans="2:4" ht="12.75">
      <c r="B24" s="154" t="s">
        <v>470</v>
      </c>
      <c r="C24" s="201" t="s">
        <v>471</v>
      </c>
      <c r="D24" s="203">
        <v>16600</v>
      </c>
    </row>
    <row r="25" spans="2:4" ht="12.75">
      <c r="B25" s="154" t="s">
        <v>472</v>
      </c>
      <c r="C25" s="201" t="s">
        <v>471</v>
      </c>
      <c r="D25" s="203">
        <v>17700</v>
      </c>
    </row>
    <row r="26" spans="2:4" ht="12.75">
      <c r="B26" s="154" t="s">
        <v>473</v>
      </c>
      <c r="C26" s="201" t="s">
        <v>474</v>
      </c>
      <c r="D26" s="203">
        <v>18700</v>
      </c>
    </row>
    <row r="27" spans="2:9" ht="25.5">
      <c r="B27" s="154" t="s">
        <v>475</v>
      </c>
      <c r="C27" s="201" t="s">
        <v>471</v>
      </c>
      <c r="D27" s="203">
        <v>20300</v>
      </c>
      <c r="G27" s="148" t="s">
        <v>461</v>
      </c>
      <c r="H27" s="154" t="s">
        <v>469</v>
      </c>
      <c r="I27" s="186" t="s">
        <v>464</v>
      </c>
    </row>
    <row r="28" spans="2:9" ht="76.5">
      <c r="B28" s="154" t="s">
        <v>476</v>
      </c>
      <c r="C28" s="201" t="s">
        <v>477</v>
      </c>
      <c r="D28" s="203">
        <v>21300</v>
      </c>
      <c r="G28" s="29" t="s">
        <v>433</v>
      </c>
      <c r="H28" s="154" t="s">
        <v>472</v>
      </c>
      <c r="I28" s="187" t="s">
        <v>440</v>
      </c>
    </row>
    <row r="29" spans="2:9" ht="76.5">
      <c r="B29" s="154"/>
      <c r="C29" s="201"/>
      <c r="D29" s="203"/>
      <c r="G29" s="29" t="s">
        <v>433</v>
      </c>
      <c r="H29" s="154" t="s">
        <v>475</v>
      </c>
      <c r="I29" s="187" t="s">
        <v>440</v>
      </c>
    </row>
    <row r="30" spans="2:9" ht="76.5">
      <c r="B30" s="202" t="s">
        <v>478</v>
      </c>
      <c r="C30" s="201" t="s">
        <v>477</v>
      </c>
      <c r="D30" s="203">
        <v>23300</v>
      </c>
      <c r="G30" s="29" t="s">
        <v>445</v>
      </c>
      <c r="H30" s="202" t="s">
        <v>480</v>
      </c>
      <c r="I30" s="29" t="s">
        <v>450</v>
      </c>
    </row>
    <row r="31" spans="2:4" ht="12.75">
      <c r="B31" s="202" t="s">
        <v>479</v>
      </c>
      <c r="C31" s="201" t="s">
        <v>477</v>
      </c>
      <c r="D31" s="203">
        <v>24800</v>
      </c>
    </row>
    <row r="32" spans="2:4" ht="12.75">
      <c r="B32" s="202" t="s">
        <v>480</v>
      </c>
      <c r="C32" s="201" t="s">
        <v>477</v>
      </c>
      <c r="D32" s="203">
        <v>27300</v>
      </c>
    </row>
    <row r="33" spans="2:4" ht="12.75">
      <c r="B33" s="202" t="s">
        <v>481</v>
      </c>
      <c r="C33" s="201" t="s">
        <v>482</v>
      </c>
      <c r="D33" s="203">
        <v>29300</v>
      </c>
    </row>
    <row r="34" spans="2:4" ht="12.75">
      <c r="B34" s="202" t="s">
        <v>483</v>
      </c>
      <c r="C34" s="201" t="s">
        <v>482</v>
      </c>
      <c r="D34" s="203">
        <v>30800</v>
      </c>
    </row>
  </sheetData>
  <sheetProtection/>
  <mergeCells count="31">
    <mergeCell ref="H13:H15"/>
    <mergeCell ref="G16:G17"/>
    <mergeCell ref="H16:H17"/>
    <mergeCell ref="H18:H19"/>
    <mergeCell ref="E13:E15"/>
    <mergeCell ref="E16:E17"/>
    <mergeCell ref="F16:F17"/>
    <mergeCell ref="E18:E19"/>
    <mergeCell ref="D2:J2"/>
    <mergeCell ref="B1:R1"/>
    <mergeCell ref="C4:C6"/>
    <mergeCell ref="B2:B3"/>
    <mergeCell ref="L2:R2"/>
    <mergeCell ref="I3:J3"/>
    <mergeCell ref="A2:A3"/>
    <mergeCell ref="A12:A19"/>
    <mergeCell ref="B16:B17"/>
    <mergeCell ref="B18:B19"/>
    <mergeCell ref="C2:C3"/>
    <mergeCell ref="C12:C19"/>
    <mergeCell ref="G18:G19"/>
    <mergeCell ref="D16:D17"/>
    <mergeCell ref="F13:F15"/>
    <mergeCell ref="C8:C10"/>
    <mergeCell ref="A4:A6"/>
    <mergeCell ref="A8:A10"/>
    <mergeCell ref="B13:B15"/>
    <mergeCell ref="F18:F19"/>
    <mergeCell ref="G13:G15"/>
    <mergeCell ref="D13:D15"/>
    <mergeCell ref="D18:D19"/>
  </mergeCells>
  <printOptions/>
  <pageMargins left="0.7" right="0.7" top="0.75" bottom="0.75" header="0.3" footer="0.3"/>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H41"/>
  <sheetViews>
    <sheetView zoomScalePageLayoutView="0" workbookViewId="0" topLeftCell="A1">
      <pane ySplit="2" topLeftCell="A9" activePane="bottomLeft" state="frozen"/>
      <selection pane="topLeft" activeCell="A1" sqref="A1"/>
      <selection pane="bottomLeft" activeCell="C17" sqref="C17"/>
    </sheetView>
  </sheetViews>
  <sheetFormatPr defaultColWidth="9.140625" defaultRowHeight="15"/>
  <cols>
    <col min="1" max="1" width="13.57421875" style="29" customWidth="1"/>
    <col min="2" max="2" width="21.7109375" style="29" bestFit="1" customWidth="1"/>
    <col min="3" max="3" width="68.421875" style="29" customWidth="1"/>
    <col min="4" max="4" width="13.28125" style="192" bestFit="1" customWidth="1"/>
    <col min="5" max="5" width="12.421875" style="66" customWidth="1"/>
    <col min="6" max="16384" width="9.140625" style="29" customWidth="1"/>
  </cols>
  <sheetData>
    <row r="1" spans="1:5" ht="77.25" customHeight="1">
      <c r="A1" s="400" t="s">
        <v>293</v>
      </c>
      <c r="B1" s="400"/>
      <c r="C1" s="400"/>
      <c r="D1" s="400"/>
      <c r="E1" s="400"/>
    </row>
    <row r="2" spans="1:5" ht="23.25" customHeight="1">
      <c r="A2" s="150"/>
      <c r="B2" s="151" t="s">
        <v>226</v>
      </c>
      <c r="C2" s="147" t="s">
        <v>183</v>
      </c>
      <c r="D2" s="188" t="s">
        <v>237</v>
      </c>
      <c r="E2" s="156" t="s">
        <v>227</v>
      </c>
    </row>
    <row r="3" spans="1:5" ht="12.75">
      <c r="A3" s="409" t="s">
        <v>292</v>
      </c>
      <c r="B3" s="152" t="s">
        <v>238</v>
      </c>
      <c r="C3" s="153" t="s">
        <v>239</v>
      </c>
      <c r="D3" s="189">
        <v>107</v>
      </c>
      <c r="E3" s="95">
        <f aca="true" t="shared" si="0" ref="E3:E41">D3*150*3</f>
        <v>48150</v>
      </c>
    </row>
    <row r="4" spans="1:5" ht="12.75">
      <c r="A4" s="410"/>
      <c r="B4" s="152"/>
      <c r="C4" s="153" t="s">
        <v>240</v>
      </c>
      <c r="D4" s="189">
        <v>114</v>
      </c>
      <c r="E4" s="95">
        <f t="shared" si="0"/>
        <v>51300</v>
      </c>
    </row>
    <row r="5" spans="1:5" ht="12.75">
      <c r="A5" s="410"/>
      <c r="B5" s="152"/>
      <c r="C5" s="153" t="s">
        <v>241</v>
      </c>
      <c r="D5" s="189">
        <v>133</v>
      </c>
      <c r="E5" s="95">
        <f t="shared" si="0"/>
        <v>59850</v>
      </c>
    </row>
    <row r="6" spans="1:5" ht="12.75">
      <c r="A6" s="410"/>
      <c r="B6" s="152" t="s">
        <v>242</v>
      </c>
      <c r="C6" s="153" t="s">
        <v>243</v>
      </c>
      <c r="D6" s="190">
        <v>120</v>
      </c>
      <c r="E6" s="95">
        <f t="shared" si="0"/>
        <v>54000</v>
      </c>
    </row>
    <row r="7" spans="1:5" ht="12.75">
      <c r="A7" s="410"/>
      <c r="B7" s="152"/>
      <c r="C7" s="153" t="s">
        <v>244</v>
      </c>
      <c r="D7" s="190">
        <v>128</v>
      </c>
      <c r="E7" s="95">
        <f t="shared" si="0"/>
        <v>57600</v>
      </c>
    </row>
    <row r="8" spans="1:5" ht="12.75">
      <c r="A8" s="410"/>
      <c r="B8" s="152"/>
      <c r="C8" s="153" t="s">
        <v>245</v>
      </c>
      <c r="D8" s="190">
        <v>187</v>
      </c>
      <c r="E8" s="95">
        <f t="shared" si="0"/>
        <v>84150</v>
      </c>
    </row>
    <row r="9" spans="1:5" ht="12.75">
      <c r="A9" s="410"/>
      <c r="B9" s="152" t="s">
        <v>246</v>
      </c>
      <c r="C9" s="153" t="s">
        <v>247</v>
      </c>
      <c r="D9" s="190">
        <v>147</v>
      </c>
      <c r="E9" s="95">
        <f t="shared" si="0"/>
        <v>66150</v>
      </c>
    </row>
    <row r="10" spans="1:5" ht="12.75">
      <c r="A10" s="410"/>
      <c r="B10" s="152"/>
      <c r="C10" s="153" t="s">
        <v>248</v>
      </c>
      <c r="D10" s="190">
        <v>154</v>
      </c>
      <c r="E10" s="95">
        <f t="shared" si="0"/>
        <v>69300</v>
      </c>
    </row>
    <row r="11" spans="1:5" ht="12.75">
      <c r="A11" s="410"/>
      <c r="B11" s="152"/>
      <c r="C11" s="153" t="s">
        <v>249</v>
      </c>
      <c r="D11" s="190">
        <v>168</v>
      </c>
      <c r="E11" s="95">
        <f t="shared" si="0"/>
        <v>75600</v>
      </c>
    </row>
    <row r="12" spans="1:5" ht="12.75">
      <c r="A12" s="410"/>
      <c r="B12" s="152" t="s">
        <v>250</v>
      </c>
      <c r="C12" s="153" t="s">
        <v>251</v>
      </c>
      <c r="D12" s="190">
        <v>159</v>
      </c>
      <c r="E12" s="95">
        <f t="shared" si="0"/>
        <v>71550</v>
      </c>
    </row>
    <row r="13" spans="1:5" ht="12.75">
      <c r="A13" s="410"/>
      <c r="B13" s="152"/>
      <c r="C13" s="153" t="s">
        <v>252</v>
      </c>
      <c r="D13" s="190">
        <v>172</v>
      </c>
      <c r="E13" s="95">
        <f t="shared" si="0"/>
        <v>77400</v>
      </c>
    </row>
    <row r="14" spans="1:5" ht="12.75">
      <c r="A14" s="410"/>
      <c r="B14" s="152"/>
      <c r="C14" s="153" t="s">
        <v>253</v>
      </c>
      <c r="D14" s="190">
        <v>231</v>
      </c>
      <c r="E14" s="95">
        <f t="shared" si="0"/>
        <v>103950</v>
      </c>
    </row>
    <row r="15" spans="1:8" s="149" customFormat="1" ht="12.75">
      <c r="A15" s="410"/>
      <c r="B15" s="154" t="s">
        <v>254</v>
      </c>
      <c r="C15" s="155" t="s">
        <v>255</v>
      </c>
      <c r="D15" s="191">
        <v>159</v>
      </c>
      <c r="E15" s="194">
        <f t="shared" si="0"/>
        <v>71550</v>
      </c>
      <c r="H15" s="193"/>
    </row>
    <row r="16" spans="1:8" ht="12.75">
      <c r="A16" s="410"/>
      <c r="B16" s="152"/>
      <c r="C16" s="155" t="s">
        <v>256</v>
      </c>
      <c r="D16" s="191">
        <v>168</v>
      </c>
      <c r="E16" s="194">
        <f t="shared" si="0"/>
        <v>75600</v>
      </c>
      <c r="F16" s="149"/>
      <c r="G16" s="149"/>
      <c r="H16" s="193"/>
    </row>
    <row r="17" spans="1:8" ht="12.75">
      <c r="A17" s="410"/>
      <c r="B17" s="152"/>
      <c r="C17" s="155" t="s">
        <v>257</v>
      </c>
      <c r="D17" s="191">
        <v>180</v>
      </c>
      <c r="E17" s="194">
        <f t="shared" si="0"/>
        <v>81000</v>
      </c>
      <c r="F17" s="149"/>
      <c r="G17" s="149"/>
      <c r="H17" s="193"/>
    </row>
    <row r="18" spans="1:8" ht="12.75">
      <c r="A18" s="410"/>
      <c r="B18" s="152"/>
      <c r="C18" s="155" t="s">
        <v>258</v>
      </c>
      <c r="D18" s="191">
        <v>367</v>
      </c>
      <c r="E18" s="194">
        <f t="shared" si="0"/>
        <v>165150</v>
      </c>
      <c r="F18" s="149"/>
      <c r="G18" s="149"/>
      <c r="H18" s="193"/>
    </row>
    <row r="19" spans="1:8" s="149" customFormat="1" ht="12.75">
      <c r="A19" s="410"/>
      <c r="B19" s="154" t="s">
        <v>259</v>
      </c>
      <c r="C19" s="155" t="s">
        <v>260</v>
      </c>
      <c r="D19" s="191">
        <v>172</v>
      </c>
      <c r="E19" s="194">
        <f t="shared" si="0"/>
        <v>77400</v>
      </c>
      <c r="H19" s="193"/>
    </row>
    <row r="20" spans="1:8" ht="12.75">
      <c r="A20" s="410"/>
      <c r="B20" s="154"/>
      <c r="C20" s="155" t="s">
        <v>261</v>
      </c>
      <c r="D20" s="191">
        <v>187</v>
      </c>
      <c r="E20" s="194">
        <f t="shared" si="0"/>
        <v>84150</v>
      </c>
      <c r="F20" s="149"/>
      <c r="G20" s="149"/>
      <c r="H20" s="193"/>
    </row>
    <row r="21" spans="1:5" ht="12.75">
      <c r="A21" s="411"/>
      <c r="B21" s="152"/>
      <c r="C21" s="155" t="s">
        <v>262</v>
      </c>
      <c r="D21" s="191">
        <v>240</v>
      </c>
      <c r="E21" s="194">
        <f t="shared" si="0"/>
        <v>108000</v>
      </c>
    </row>
    <row r="22" spans="1:5" ht="12.75">
      <c r="A22" s="304" t="s">
        <v>291</v>
      </c>
      <c r="B22" s="152" t="s">
        <v>263</v>
      </c>
      <c r="C22" s="155" t="s">
        <v>264</v>
      </c>
      <c r="D22" s="191">
        <v>187</v>
      </c>
      <c r="E22" s="194">
        <f t="shared" si="0"/>
        <v>84150</v>
      </c>
    </row>
    <row r="23" spans="1:5" ht="12.75">
      <c r="A23" s="304"/>
      <c r="B23" s="152"/>
      <c r="C23" s="153" t="s">
        <v>265</v>
      </c>
      <c r="D23" s="190">
        <v>199</v>
      </c>
      <c r="E23" s="95">
        <f t="shared" si="0"/>
        <v>89550</v>
      </c>
    </row>
    <row r="24" spans="1:5" ht="12.75">
      <c r="A24" s="304"/>
      <c r="B24" s="152"/>
      <c r="C24" s="153" t="s">
        <v>266</v>
      </c>
      <c r="D24" s="190">
        <v>213</v>
      </c>
      <c r="E24" s="95">
        <f t="shared" si="0"/>
        <v>95850</v>
      </c>
    </row>
    <row r="25" spans="1:5" ht="12.75">
      <c r="A25" s="304"/>
      <c r="B25" s="152" t="s">
        <v>267</v>
      </c>
      <c r="C25" s="153" t="s">
        <v>268</v>
      </c>
      <c r="D25" s="190">
        <v>199</v>
      </c>
      <c r="E25" s="95">
        <f t="shared" si="0"/>
        <v>89550</v>
      </c>
    </row>
    <row r="26" spans="1:5" ht="12.75">
      <c r="A26" s="304"/>
      <c r="B26" s="152"/>
      <c r="C26" s="153" t="s">
        <v>269</v>
      </c>
      <c r="D26" s="190">
        <v>213</v>
      </c>
      <c r="E26" s="95">
        <f t="shared" si="0"/>
        <v>95850</v>
      </c>
    </row>
    <row r="27" spans="1:5" ht="12.75">
      <c r="A27" s="304"/>
      <c r="B27" s="152"/>
      <c r="C27" s="153" t="s">
        <v>270</v>
      </c>
      <c r="D27" s="190">
        <v>270</v>
      </c>
      <c r="E27" s="95">
        <f t="shared" si="0"/>
        <v>121500</v>
      </c>
    </row>
    <row r="28" spans="1:5" ht="12.75">
      <c r="A28" s="304"/>
      <c r="B28" s="152" t="s">
        <v>271</v>
      </c>
      <c r="C28" s="153" t="s">
        <v>272</v>
      </c>
      <c r="D28" s="190">
        <v>199</v>
      </c>
      <c r="E28" s="95">
        <f t="shared" si="0"/>
        <v>89550</v>
      </c>
    </row>
    <row r="29" spans="1:5" ht="12.75">
      <c r="A29" s="304"/>
      <c r="B29" s="152"/>
      <c r="C29" s="153" t="s">
        <v>273</v>
      </c>
      <c r="D29" s="190">
        <v>207</v>
      </c>
      <c r="E29" s="95">
        <f t="shared" si="0"/>
        <v>93150</v>
      </c>
    </row>
    <row r="30" spans="1:5" ht="12.75">
      <c r="A30" s="304"/>
      <c r="B30" s="152"/>
      <c r="C30" s="153" t="s">
        <v>274</v>
      </c>
      <c r="D30" s="190">
        <v>222</v>
      </c>
      <c r="E30" s="95">
        <f t="shared" si="0"/>
        <v>99900</v>
      </c>
    </row>
    <row r="31" spans="1:5" ht="12.75">
      <c r="A31" s="304"/>
      <c r="B31" s="152" t="s">
        <v>275</v>
      </c>
      <c r="C31" s="153" t="s">
        <v>276</v>
      </c>
      <c r="D31" s="190">
        <v>213</v>
      </c>
      <c r="E31" s="95">
        <f t="shared" si="0"/>
        <v>95850</v>
      </c>
    </row>
    <row r="32" spans="1:5" ht="12.75">
      <c r="A32" s="304"/>
      <c r="B32" s="152"/>
      <c r="C32" s="153" t="s">
        <v>277</v>
      </c>
      <c r="D32" s="190">
        <v>225</v>
      </c>
      <c r="E32" s="95">
        <f t="shared" si="0"/>
        <v>101250</v>
      </c>
    </row>
    <row r="33" spans="1:5" ht="12.75">
      <c r="A33" s="304"/>
      <c r="B33" s="152"/>
      <c r="C33" s="153" t="s">
        <v>278</v>
      </c>
      <c r="D33" s="190">
        <v>267</v>
      </c>
      <c r="E33" s="95">
        <f t="shared" si="0"/>
        <v>120150</v>
      </c>
    </row>
    <row r="34" spans="1:5" ht="12.75">
      <c r="A34" s="304"/>
      <c r="B34" s="152" t="s">
        <v>279</v>
      </c>
      <c r="C34" s="153" t="s">
        <v>280</v>
      </c>
      <c r="D34" s="190">
        <v>252</v>
      </c>
      <c r="E34" s="95">
        <f t="shared" si="0"/>
        <v>113400</v>
      </c>
    </row>
    <row r="35" spans="1:5" ht="12.75">
      <c r="A35" s="304"/>
      <c r="B35" s="152"/>
      <c r="C35" s="153" t="s">
        <v>281</v>
      </c>
      <c r="D35" s="190">
        <v>262</v>
      </c>
      <c r="E35" s="95">
        <f t="shared" si="0"/>
        <v>117900</v>
      </c>
    </row>
    <row r="36" spans="1:5" ht="12.75">
      <c r="A36" s="304"/>
      <c r="B36" s="152"/>
      <c r="C36" s="153" t="s">
        <v>282</v>
      </c>
      <c r="D36" s="190">
        <v>277</v>
      </c>
      <c r="E36" s="95">
        <f t="shared" si="0"/>
        <v>124650</v>
      </c>
    </row>
    <row r="37" spans="1:5" ht="12.75">
      <c r="A37" s="304"/>
      <c r="B37" s="152" t="s">
        <v>283</v>
      </c>
      <c r="C37" s="153" t="s">
        <v>284</v>
      </c>
      <c r="D37" s="190">
        <v>262</v>
      </c>
      <c r="E37" s="95">
        <f t="shared" si="0"/>
        <v>117900</v>
      </c>
    </row>
    <row r="38" spans="1:5" ht="12.75">
      <c r="A38" s="304"/>
      <c r="B38" s="152"/>
      <c r="C38" s="153" t="s">
        <v>285</v>
      </c>
      <c r="D38" s="190">
        <v>277</v>
      </c>
      <c r="E38" s="95">
        <f t="shared" si="0"/>
        <v>124650</v>
      </c>
    </row>
    <row r="39" spans="1:5" ht="12.75">
      <c r="A39" s="304"/>
      <c r="B39" s="152"/>
      <c r="C39" s="153" t="s">
        <v>286</v>
      </c>
      <c r="D39" s="190">
        <v>337</v>
      </c>
      <c r="E39" s="95">
        <f t="shared" si="0"/>
        <v>151650</v>
      </c>
    </row>
    <row r="40" spans="2:5" ht="12.75">
      <c r="B40" s="152" t="s">
        <v>287</v>
      </c>
      <c r="C40" s="153" t="s">
        <v>288</v>
      </c>
      <c r="D40" s="190">
        <v>419</v>
      </c>
      <c r="E40" s="95">
        <f t="shared" si="0"/>
        <v>188550</v>
      </c>
    </row>
    <row r="41" spans="2:5" ht="12.75">
      <c r="B41" s="152" t="s">
        <v>289</v>
      </c>
      <c r="C41" s="153" t="s">
        <v>290</v>
      </c>
      <c r="D41" s="190">
        <v>13</v>
      </c>
      <c r="E41" s="95">
        <f t="shared" si="0"/>
        <v>5850</v>
      </c>
    </row>
  </sheetData>
  <sheetProtection/>
  <mergeCells count="3">
    <mergeCell ref="A22:A39"/>
    <mergeCell ref="A3:A21"/>
    <mergeCell ref="A1:E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A74"/>
  <sheetViews>
    <sheetView zoomScalePageLayoutView="0" workbookViewId="0" topLeftCell="A1">
      <pane ySplit="2" topLeftCell="A3" activePane="bottomLeft" state="frozen"/>
      <selection pane="topLeft" activeCell="A1" sqref="A1"/>
      <selection pane="bottomLeft" activeCell="B8" sqref="B8:E11"/>
    </sheetView>
  </sheetViews>
  <sheetFormatPr defaultColWidth="9.140625" defaultRowHeight="15"/>
  <cols>
    <col min="1" max="1" width="2.57421875" style="98" bestFit="1" customWidth="1"/>
    <col min="2" max="2" width="36.8515625" style="98" bestFit="1" customWidth="1"/>
    <col min="3" max="3" width="37.00390625" style="98" customWidth="1"/>
    <col min="4" max="4" width="15.421875" style="167" bestFit="1" customWidth="1"/>
    <col min="5" max="5" width="12.140625" style="131" customWidth="1"/>
    <col min="6" max="6" width="9.140625" style="131" customWidth="1"/>
    <col min="7" max="16384" width="9.140625" style="98" customWidth="1"/>
  </cols>
  <sheetData>
    <row r="1" spans="1:27" s="1" customFormat="1" ht="20.25">
      <c r="A1" s="366" t="s">
        <v>299</v>
      </c>
      <c r="B1" s="366"/>
      <c r="C1" s="366"/>
      <c r="D1" s="366"/>
      <c r="E1" s="366"/>
      <c r="F1" s="163"/>
      <c r="G1" s="157"/>
      <c r="H1" s="157"/>
      <c r="I1" s="157"/>
      <c r="J1" s="157"/>
      <c r="K1" s="157"/>
      <c r="L1" s="128"/>
      <c r="M1" s="128"/>
      <c r="N1" s="128"/>
      <c r="O1" s="128"/>
      <c r="P1" s="128"/>
      <c r="Q1" s="128"/>
      <c r="R1" s="128"/>
      <c r="S1" s="128"/>
      <c r="T1" s="128"/>
      <c r="U1" s="128"/>
      <c r="V1" s="128"/>
      <c r="W1" s="128"/>
      <c r="X1" s="128"/>
      <c r="Y1" s="128"/>
      <c r="Z1" s="128"/>
      <c r="AA1" s="128"/>
    </row>
    <row r="2" spans="1:27" s="158" customFormat="1" ht="15" customHeight="1">
      <c r="A2" s="180" t="s">
        <v>301</v>
      </c>
      <c r="B2" s="165" t="s">
        <v>300</v>
      </c>
      <c r="C2" s="166" t="s">
        <v>183</v>
      </c>
      <c r="D2" s="151" t="s">
        <v>303</v>
      </c>
      <c r="E2" s="181" t="s">
        <v>227</v>
      </c>
      <c r="F2" s="164"/>
      <c r="G2" s="159"/>
      <c r="H2" s="160"/>
      <c r="I2" s="160"/>
      <c r="J2" s="160"/>
      <c r="K2" s="161"/>
      <c r="L2" s="162"/>
      <c r="M2" s="162"/>
      <c r="N2" s="162"/>
      <c r="O2" s="162"/>
      <c r="P2" s="162"/>
      <c r="Q2" s="162"/>
      <c r="R2" s="162"/>
      <c r="S2" s="162"/>
      <c r="T2" s="162"/>
      <c r="U2" s="162"/>
      <c r="V2" s="162"/>
      <c r="W2" s="162"/>
      <c r="X2" s="162"/>
      <c r="Y2" s="162"/>
      <c r="Z2" s="162"/>
      <c r="AA2" s="162"/>
    </row>
    <row r="3" spans="1:11" s="162" customFormat="1" ht="38.25">
      <c r="A3" s="420"/>
      <c r="B3" s="417" t="s">
        <v>378</v>
      </c>
      <c r="C3" s="176" t="s">
        <v>372</v>
      </c>
      <c r="D3" s="174" t="s">
        <v>361</v>
      </c>
      <c r="E3" s="175">
        <v>1325000</v>
      </c>
      <c r="F3" s="172"/>
      <c r="G3" s="173"/>
      <c r="H3" s="173"/>
      <c r="I3" s="173"/>
      <c r="J3" s="173"/>
      <c r="K3" s="173"/>
    </row>
    <row r="4" spans="1:11" s="162" customFormat="1" ht="15" customHeight="1">
      <c r="A4" s="421"/>
      <c r="B4" s="417"/>
      <c r="C4" s="176" t="s">
        <v>373</v>
      </c>
      <c r="D4" s="174" t="s">
        <v>375</v>
      </c>
      <c r="E4" s="175">
        <v>66000</v>
      </c>
      <c r="F4" s="172"/>
      <c r="G4" s="173"/>
      <c r="H4" s="173"/>
      <c r="I4" s="173"/>
      <c r="J4" s="173"/>
      <c r="K4" s="173"/>
    </row>
    <row r="5" spans="1:11" s="162" customFormat="1" ht="15" customHeight="1">
      <c r="A5" s="421"/>
      <c r="B5" s="417"/>
      <c r="C5" s="176" t="s">
        <v>370</v>
      </c>
      <c r="D5" s="174" t="s">
        <v>376</v>
      </c>
      <c r="E5" s="175">
        <v>60000</v>
      </c>
      <c r="F5" s="172"/>
      <c r="G5" s="173"/>
      <c r="H5" s="173"/>
      <c r="I5" s="173"/>
      <c r="J5" s="173"/>
      <c r="K5" s="173"/>
    </row>
    <row r="6" spans="1:11" s="162" customFormat="1" ht="15" customHeight="1">
      <c r="A6" s="421"/>
      <c r="B6" s="417"/>
      <c r="C6" s="176" t="s">
        <v>374</v>
      </c>
      <c r="D6" s="174" t="s">
        <v>377</v>
      </c>
      <c r="E6" s="175">
        <v>26250</v>
      </c>
      <c r="F6" s="172"/>
      <c r="G6" s="173"/>
      <c r="H6" s="173"/>
      <c r="I6" s="173"/>
      <c r="J6" s="173"/>
      <c r="K6" s="173"/>
    </row>
    <row r="7" spans="1:11" s="162" customFormat="1" ht="15" customHeight="1">
      <c r="A7" s="422"/>
      <c r="B7" s="417"/>
      <c r="C7" s="176" t="s">
        <v>369</v>
      </c>
      <c r="D7" s="174" t="s">
        <v>371</v>
      </c>
      <c r="E7" s="175">
        <v>60000</v>
      </c>
      <c r="F7" s="172"/>
      <c r="G7" s="173"/>
      <c r="H7" s="173"/>
      <c r="I7" s="173"/>
      <c r="J7" s="173"/>
      <c r="K7" s="173"/>
    </row>
    <row r="8" spans="1:11" s="162" customFormat="1" ht="15" customHeight="1">
      <c r="A8" s="420"/>
      <c r="B8" s="417" t="s">
        <v>384</v>
      </c>
      <c r="C8" s="176" t="s">
        <v>379</v>
      </c>
      <c r="D8" s="174"/>
      <c r="E8" s="175">
        <v>1425</v>
      </c>
      <c r="F8" s="172"/>
      <c r="G8" s="173"/>
      <c r="H8" s="173"/>
      <c r="I8" s="173"/>
      <c r="J8" s="173"/>
      <c r="K8" s="173"/>
    </row>
    <row r="9" spans="1:11" s="162" customFormat="1" ht="15" customHeight="1">
      <c r="A9" s="421"/>
      <c r="B9" s="417"/>
      <c r="C9" s="176" t="s">
        <v>380</v>
      </c>
      <c r="D9" s="174"/>
      <c r="E9" s="175">
        <v>1315</v>
      </c>
      <c r="F9" s="172"/>
      <c r="G9" s="173"/>
      <c r="H9" s="173"/>
      <c r="I9" s="173"/>
      <c r="J9" s="173"/>
      <c r="K9" s="173"/>
    </row>
    <row r="10" spans="1:11" s="162" customFormat="1" ht="15" customHeight="1">
      <c r="A10" s="421"/>
      <c r="B10" s="417"/>
      <c r="C10" s="176" t="s">
        <v>381</v>
      </c>
      <c r="D10" s="174"/>
      <c r="E10" s="175">
        <v>1500</v>
      </c>
      <c r="F10" s="172"/>
      <c r="G10" s="173"/>
      <c r="H10" s="173"/>
      <c r="I10" s="173"/>
      <c r="J10" s="173"/>
      <c r="K10" s="173"/>
    </row>
    <row r="11" spans="1:11" s="162" customFormat="1" ht="15" customHeight="1">
      <c r="A11" s="422"/>
      <c r="B11" s="417"/>
      <c r="C11" s="176" t="s">
        <v>382</v>
      </c>
      <c r="D11" s="174"/>
      <c r="E11" s="175">
        <v>1425</v>
      </c>
      <c r="F11" s="172"/>
      <c r="G11" s="173"/>
      <c r="H11" s="173"/>
      <c r="I11" s="173"/>
      <c r="J11" s="173"/>
      <c r="K11" s="173"/>
    </row>
    <row r="12" spans="1:11" s="162" customFormat="1" ht="51">
      <c r="A12" s="177"/>
      <c r="B12" s="176" t="s">
        <v>385</v>
      </c>
      <c r="C12" s="176" t="s">
        <v>383</v>
      </c>
      <c r="D12" s="174" t="s">
        <v>359</v>
      </c>
      <c r="E12" s="175">
        <v>1425000</v>
      </c>
      <c r="F12" s="172"/>
      <c r="G12" s="173"/>
      <c r="H12" s="173"/>
      <c r="I12" s="173"/>
      <c r="J12" s="173"/>
      <c r="K12" s="173"/>
    </row>
    <row r="13" spans="1:11" s="162" customFormat="1" ht="15" customHeight="1">
      <c r="A13" s="418"/>
      <c r="B13" s="418"/>
      <c r="C13" s="418"/>
      <c r="D13" s="418"/>
      <c r="E13" s="419"/>
      <c r="F13" s="172"/>
      <c r="G13" s="173"/>
      <c r="H13" s="173"/>
      <c r="I13" s="173"/>
      <c r="J13" s="173"/>
      <c r="K13" s="173"/>
    </row>
    <row r="14" spans="1:5" ht="12.75">
      <c r="A14" s="168">
        <v>1</v>
      </c>
      <c r="B14" s="416" t="s">
        <v>302</v>
      </c>
      <c r="C14" s="168" t="s">
        <v>305</v>
      </c>
      <c r="D14" s="169" t="s">
        <v>304</v>
      </c>
      <c r="E14" s="133">
        <v>1200</v>
      </c>
    </row>
    <row r="15" spans="1:5" ht="12.75">
      <c r="A15" s="168">
        <v>2</v>
      </c>
      <c r="B15" s="416"/>
      <c r="C15" s="168" t="s">
        <v>306</v>
      </c>
      <c r="D15" s="169"/>
      <c r="E15" s="133">
        <v>900</v>
      </c>
    </row>
    <row r="16" spans="1:5" ht="12.75">
      <c r="A16" s="168">
        <v>3</v>
      </c>
      <c r="B16" s="171" t="s">
        <v>307</v>
      </c>
      <c r="C16" s="171"/>
      <c r="D16" s="169"/>
      <c r="E16" s="133">
        <v>135000</v>
      </c>
    </row>
    <row r="17" spans="1:5" ht="12.75">
      <c r="A17" s="168">
        <v>4</v>
      </c>
      <c r="B17" s="171" t="s">
        <v>308</v>
      </c>
      <c r="C17" s="171"/>
      <c r="D17" s="169"/>
      <c r="E17" s="133">
        <v>225000</v>
      </c>
    </row>
    <row r="18" spans="1:5" ht="12.75">
      <c r="A18" s="168">
        <v>5</v>
      </c>
      <c r="B18" s="171" t="s">
        <v>309</v>
      </c>
      <c r="C18" s="171"/>
      <c r="D18" s="169"/>
      <c r="E18" s="133">
        <v>187500</v>
      </c>
    </row>
    <row r="19" spans="1:5" ht="12.75">
      <c r="A19" s="168">
        <v>6</v>
      </c>
      <c r="B19" s="171" t="s">
        <v>367</v>
      </c>
      <c r="C19" s="171" t="s">
        <v>366</v>
      </c>
      <c r="D19" s="169"/>
      <c r="E19" s="133">
        <v>236250</v>
      </c>
    </row>
    <row r="20" spans="1:5" ht="15" customHeight="1">
      <c r="A20" s="412" t="s">
        <v>368</v>
      </c>
      <c r="B20" s="413"/>
      <c r="C20" s="413"/>
      <c r="D20" s="413"/>
      <c r="E20" s="414"/>
    </row>
    <row r="21" spans="1:5" ht="12.75">
      <c r="A21" s="168"/>
      <c r="B21" s="170" t="s">
        <v>365</v>
      </c>
      <c r="C21" s="170" t="s">
        <v>363</v>
      </c>
      <c r="D21" s="110" t="s">
        <v>364</v>
      </c>
      <c r="E21" s="133"/>
    </row>
    <row r="22" spans="1:5" ht="12.75">
      <c r="A22" s="168"/>
      <c r="B22" s="415" t="s">
        <v>314</v>
      </c>
      <c r="C22" s="168" t="s">
        <v>315</v>
      </c>
      <c r="D22" s="415" t="s">
        <v>316</v>
      </c>
      <c r="E22" s="133">
        <v>10500</v>
      </c>
    </row>
    <row r="23" spans="1:5" ht="12.75">
      <c r="A23" s="168"/>
      <c r="B23" s="415"/>
      <c r="C23" s="168" t="s">
        <v>318</v>
      </c>
      <c r="D23" s="415"/>
      <c r="E23" s="133">
        <v>10500</v>
      </c>
    </row>
    <row r="24" spans="1:5" ht="12.75">
      <c r="A24" s="168"/>
      <c r="B24" s="415"/>
      <c r="C24" s="168" t="s">
        <v>317</v>
      </c>
      <c r="D24" s="415" t="s">
        <v>322</v>
      </c>
      <c r="E24" s="133">
        <v>13500</v>
      </c>
    </row>
    <row r="25" spans="1:5" ht="12.75">
      <c r="A25" s="168"/>
      <c r="B25" s="415"/>
      <c r="C25" s="168" t="s">
        <v>319</v>
      </c>
      <c r="D25" s="415"/>
      <c r="E25" s="133">
        <v>13500</v>
      </c>
    </row>
    <row r="26" spans="1:5" ht="12.75">
      <c r="A26" s="168"/>
      <c r="B26" s="415"/>
      <c r="C26" s="168" t="s">
        <v>320</v>
      </c>
      <c r="D26" s="415"/>
      <c r="E26" s="133">
        <v>13500</v>
      </c>
    </row>
    <row r="27" spans="1:5" ht="12.75">
      <c r="A27" s="168"/>
      <c r="B27" s="415"/>
      <c r="C27" s="168" t="s">
        <v>321</v>
      </c>
      <c r="D27" s="415"/>
      <c r="E27" s="133">
        <v>13500</v>
      </c>
    </row>
    <row r="28" spans="1:5" ht="12.75">
      <c r="A28" s="168"/>
      <c r="B28" s="415"/>
      <c r="C28" s="168" t="s">
        <v>323</v>
      </c>
      <c r="D28" s="110" t="s">
        <v>324</v>
      </c>
      <c r="E28" s="133">
        <v>13500</v>
      </c>
    </row>
    <row r="29" spans="1:5" ht="12.75">
      <c r="A29" s="168"/>
      <c r="B29" s="415" t="s">
        <v>325</v>
      </c>
      <c r="C29" s="168" t="s">
        <v>326</v>
      </c>
      <c r="D29" s="110" t="s">
        <v>327</v>
      </c>
      <c r="E29" s="133">
        <v>10500</v>
      </c>
    </row>
    <row r="30" spans="1:5" ht="12.75">
      <c r="A30" s="168"/>
      <c r="B30" s="415"/>
      <c r="C30" s="168" t="s">
        <v>328</v>
      </c>
      <c r="D30" s="415" t="s">
        <v>333</v>
      </c>
      <c r="E30" s="133">
        <v>13500</v>
      </c>
    </row>
    <row r="31" spans="1:5" ht="12.75">
      <c r="A31" s="168"/>
      <c r="B31" s="415"/>
      <c r="C31" s="168" t="s">
        <v>329</v>
      </c>
      <c r="D31" s="415"/>
      <c r="E31" s="133">
        <v>13500</v>
      </c>
    </row>
    <row r="32" spans="1:5" ht="12.75">
      <c r="A32" s="168"/>
      <c r="B32" s="415"/>
      <c r="C32" s="168" t="s">
        <v>330</v>
      </c>
      <c r="D32" s="415"/>
      <c r="E32" s="133">
        <v>13500</v>
      </c>
    </row>
    <row r="33" spans="1:5" ht="12.75">
      <c r="A33" s="168"/>
      <c r="B33" s="415"/>
      <c r="C33" s="168" t="s">
        <v>331</v>
      </c>
      <c r="D33" s="415"/>
      <c r="E33" s="133">
        <v>13500</v>
      </c>
    </row>
    <row r="34" spans="1:5" ht="12.75">
      <c r="A34" s="168"/>
      <c r="B34" s="415"/>
      <c r="C34" s="168" t="s">
        <v>332</v>
      </c>
      <c r="D34" s="110" t="s">
        <v>334</v>
      </c>
      <c r="E34" s="133">
        <v>13500</v>
      </c>
    </row>
    <row r="35" spans="1:5" ht="12.75">
      <c r="A35" s="168"/>
      <c r="B35" s="415"/>
      <c r="C35" s="168" t="s">
        <v>335</v>
      </c>
      <c r="D35" s="110" t="s">
        <v>336</v>
      </c>
      <c r="E35" s="133">
        <v>13500</v>
      </c>
    </row>
    <row r="36" spans="1:5" ht="12.75">
      <c r="A36" s="168"/>
      <c r="B36" s="415" t="s">
        <v>337</v>
      </c>
      <c r="C36" s="168" t="s">
        <v>338</v>
      </c>
      <c r="D36" s="415" t="s">
        <v>342</v>
      </c>
      <c r="E36" s="133">
        <v>13500</v>
      </c>
    </row>
    <row r="37" spans="1:5" ht="12.75">
      <c r="A37" s="168"/>
      <c r="B37" s="415"/>
      <c r="C37" s="168" t="s">
        <v>339</v>
      </c>
      <c r="D37" s="415"/>
      <c r="E37" s="133">
        <v>13500</v>
      </c>
    </row>
    <row r="38" spans="1:5" ht="12.75">
      <c r="A38" s="168"/>
      <c r="B38" s="415"/>
      <c r="C38" s="168" t="s">
        <v>340</v>
      </c>
      <c r="D38" s="415"/>
      <c r="E38" s="133">
        <v>13500</v>
      </c>
    </row>
    <row r="39" spans="1:5" ht="12.75">
      <c r="A39" s="168"/>
      <c r="B39" s="415"/>
      <c r="C39" s="168" t="s">
        <v>341</v>
      </c>
      <c r="D39" s="415" t="s">
        <v>344</v>
      </c>
      <c r="E39" s="133">
        <v>10500</v>
      </c>
    </row>
    <row r="40" spans="1:5" ht="12.75">
      <c r="A40" s="168"/>
      <c r="B40" s="415"/>
      <c r="C40" s="168" t="s">
        <v>343</v>
      </c>
      <c r="D40" s="415"/>
      <c r="E40" s="133">
        <v>10500</v>
      </c>
    </row>
    <row r="41" spans="1:5" ht="12.75">
      <c r="A41" s="168"/>
      <c r="B41" s="415"/>
      <c r="C41" s="168" t="s">
        <v>345</v>
      </c>
      <c r="D41" s="110" t="s">
        <v>346</v>
      </c>
      <c r="E41" s="133">
        <v>13500</v>
      </c>
    </row>
    <row r="42" spans="1:5" ht="12.75">
      <c r="A42" s="168"/>
      <c r="B42" s="415"/>
      <c r="C42" s="168" t="s">
        <v>347</v>
      </c>
      <c r="D42" s="415" t="s">
        <v>349</v>
      </c>
      <c r="E42" s="133">
        <v>10500</v>
      </c>
    </row>
    <row r="43" spans="1:5" ht="12.75">
      <c r="A43" s="168"/>
      <c r="B43" s="415"/>
      <c r="C43" s="168" t="s">
        <v>348</v>
      </c>
      <c r="D43" s="415"/>
      <c r="E43" s="133">
        <v>13500</v>
      </c>
    </row>
    <row r="44" spans="1:5" ht="12.75">
      <c r="A44" s="168"/>
      <c r="B44" s="415"/>
      <c r="C44" s="168" t="s">
        <v>350</v>
      </c>
      <c r="D44" s="110" t="s">
        <v>351</v>
      </c>
      <c r="E44" s="133">
        <v>13500</v>
      </c>
    </row>
    <row r="45" spans="1:5" ht="12.75">
      <c r="A45" s="168"/>
      <c r="B45" s="170" t="s">
        <v>352</v>
      </c>
      <c r="C45" s="168" t="s">
        <v>353</v>
      </c>
      <c r="D45" s="110" t="s">
        <v>354</v>
      </c>
      <c r="E45" s="133">
        <v>13500</v>
      </c>
    </row>
    <row r="46" spans="1:5" ht="12.75">
      <c r="A46" s="168"/>
      <c r="B46" s="170" t="s">
        <v>355</v>
      </c>
      <c r="C46" s="168" t="s">
        <v>356</v>
      </c>
      <c r="D46" s="110" t="s">
        <v>357</v>
      </c>
      <c r="E46" s="133">
        <v>10500</v>
      </c>
    </row>
    <row r="47" spans="1:5" ht="12.75">
      <c r="A47" s="168"/>
      <c r="B47" s="415" t="s">
        <v>358</v>
      </c>
      <c r="C47" s="168" t="s">
        <v>359</v>
      </c>
      <c r="D47" s="110" t="s">
        <v>360</v>
      </c>
      <c r="E47" s="133">
        <v>13500</v>
      </c>
    </row>
    <row r="48" spans="1:5" ht="12.75">
      <c r="A48" s="168"/>
      <c r="B48" s="415"/>
      <c r="C48" s="168" t="s">
        <v>361</v>
      </c>
      <c r="D48" s="110" t="s">
        <v>362</v>
      </c>
      <c r="E48" s="133">
        <v>13500</v>
      </c>
    </row>
    <row r="49" spans="1:5" ht="12.75">
      <c r="A49" s="412" t="s">
        <v>386</v>
      </c>
      <c r="B49" s="413"/>
      <c r="C49" s="413"/>
      <c r="D49" s="413"/>
      <c r="E49" s="414"/>
    </row>
    <row r="50" spans="1:5" ht="12.75">
      <c r="A50" s="168"/>
      <c r="B50" s="170" t="s">
        <v>365</v>
      </c>
      <c r="C50" s="170" t="s">
        <v>387</v>
      </c>
      <c r="D50" s="110" t="s">
        <v>364</v>
      </c>
      <c r="E50" s="133"/>
    </row>
    <row r="51" spans="1:5" ht="12.75">
      <c r="A51" s="178"/>
      <c r="B51" s="415" t="s">
        <v>314</v>
      </c>
      <c r="C51" s="168" t="s">
        <v>388</v>
      </c>
      <c r="D51" s="415" t="s">
        <v>412</v>
      </c>
      <c r="E51" s="179">
        <v>22500</v>
      </c>
    </row>
    <row r="52" spans="1:5" ht="12.75">
      <c r="A52" s="178"/>
      <c r="B52" s="415"/>
      <c r="C52" s="168" t="s">
        <v>389</v>
      </c>
      <c r="D52" s="415"/>
      <c r="E52" s="179">
        <v>22500</v>
      </c>
    </row>
    <row r="53" spans="1:5" ht="12.75">
      <c r="A53" s="178"/>
      <c r="B53" s="415"/>
      <c r="C53" s="168" t="s">
        <v>390</v>
      </c>
      <c r="D53" s="415"/>
      <c r="E53" s="179">
        <v>22500</v>
      </c>
    </row>
    <row r="54" spans="1:5" ht="12.75">
      <c r="A54" s="178"/>
      <c r="B54" s="415"/>
      <c r="C54" s="168" t="s">
        <v>391</v>
      </c>
      <c r="D54" s="415"/>
      <c r="E54" s="179">
        <v>22500</v>
      </c>
    </row>
    <row r="55" spans="1:5" ht="12.75">
      <c r="A55" s="178"/>
      <c r="B55" s="415"/>
      <c r="C55" s="168" t="s">
        <v>392</v>
      </c>
      <c r="D55" s="415"/>
      <c r="E55" s="179">
        <v>22500</v>
      </c>
    </row>
    <row r="56" spans="1:5" ht="12.75">
      <c r="A56" s="178"/>
      <c r="B56" s="415"/>
      <c r="C56" s="168" t="s">
        <v>393</v>
      </c>
      <c r="D56" s="415"/>
      <c r="E56" s="179">
        <v>22500</v>
      </c>
    </row>
    <row r="57" spans="1:5" ht="12.75">
      <c r="A57" s="178"/>
      <c r="B57" s="415"/>
      <c r="C57" s="168" t="s">
        <v>394</v>
      </c>
      <c r="D57" s="415"/>
      <c r="E57" s="179">
        <v>22500</v>
      </c>
    </row>
    <row r="58" spans="1:5" ht="12.75">
      <c r="A58" s="178"/>
      <c r="B58" s="415"/>
      <c r="C58" s="168" t="s">
        <v>395</v>
      </c>
      <c r="D58" s="415"/>
      <c r="E58" s="179">
        <v>22500</v>
      </c>
    </row>
    <row r="59" spans="1:5" ht="12.75">
      <c r="A59" s="178"/>
      <c r="B59" s="415"/>
      <c r="C59" s="168" t="s">
        <v>396</v>
      </c>
      <c r="D59" s="415"/>
      <c r="E59" s="179">
        <v>22500</v>
      </c>
    </row>
    <row r="60" spans="1:5" ht="12.75">
      <c r="A60" s="178"/>
      <c r="B60" s="415"/>
      <c r="C60" s="168" t="s">
        <v>397</v>
      </c>
      <c r="D60" s="110" t="s">
        <v>377</v>
      </c>
      <c r="E60" s="179">
        <v>26250</v>
      </c>
    </row>
    <row r="61" spans="1:5" ht="12.75">
      <c r="A61" s="178"/>
      <c r="B61" s="415" t="s">
        <v>325</v>
      </c>
      <c r="C61" s="168" t="s">
        <v>398</v>
      </c>
      <c r="D61" s="415" t="s">
        <v>413</v>
      </c>
      <c r="E61" s="179">
        <v>22500</v>
      </c>
    </row>
    <row r="62" spans="1:5" ht="12.75">
      <c r="A62" s="178"/>
      <c r="B62" s="415"/>
      <c r="C62" s="168" t="s">
        <v>399</v>
      </c>
      <c r="D62" s="415"/>
      <c r="E62" s="133">
        <v>22500</v>
      </c>
    </row>
    <row r="63" spans="2:5" ht="12.75">
      <c r="B63" s="415"/>
      <c r="C63" s="168" t="s">
        <v>400</v>
      </c>
      <c r="D63" s="415"/>
      <c r="E63" s="133">
        <v>22500</v>
      </c>
    </row>
    <row r="64" spans="2:5" ht="12.75">
      <c r="B64" s="415"/>
      <c r="C64" s="168" t="s">
        <v>401</v>
      </c>
      <c r="D64" s="415"/>
      <c r="E64" s="133">
        <v>22500</v>
      </c>
    </row>
    <row r="65" spans="2:5" ht="12.75">
      <c r="B65" s="415"/>
      <c r="C65" s="168" t="s">
        <v>402</v>
      </c>
      <c r="D65" s="415"/>
      <c r="E65" s="133">
        <v>22500</v>
      </c>
    </row>
    <row r="66" spans="2:5" ht="12.75">
      <c r="B66" s="415" t="s">
        <v>337</v>
      </c>
      <c r="C66" s="168" t="s">
        <v>403</v>
      </c>
      <c r="D66" s="415" t="s">
        <v>414</v>
      </c>
      <c r="E66" s="133">
        <v>22500</v>
      </c>
    </row>
    <row r="67" spans="2:5" ht="12.75">
      <c r="B67" s="415"/>
      <c r="C67" s="168" t="s">
        <v>404</v>
      </c>
      <c r="D67" s="415"/>
      <c r="E67" s="133">
        <v>22500</v>
      </c>
    </row>
    <row r="68" spans="2:5" ht="12.75">
      <c r="B68" s="415"/>
      <c r="C68" s="168" t="s">
        <v>405</v>
      </c>
      <c r="D68" s="415"/>
      <c r="E68" s="133">
        <v>22500</v>
      </c>
    </row>
    <row r="69" spans="2:5" ht="12.75">
      <c r="B69" s="415"/>
      <c r="C69" s="168" t="s">
        <v>406</v>
      </c>
      <c r="D69" s="415"/>
      <c r="E69" s="133">
        <v>22500</v>
      </c>
    </row>
    <row r="70" spans="2:5" ht="12.75">
      <c r="B70" s="415"/>
      <c r="C70" s="168" t="s">
        <v>407</v>
      </c>
      <c r="D70" s="415"/>
      <c r="E70" s="133">
        <v>22500</v>
      </c>
    </row>
    <row r="71" spans="2:5" ht="12.75">
      <c r="B71" s="415"/>
      <c r="C71" s="168" t="s">
        <v>408</v>
      </c>
      <c r="D71" s="415"/>
      <c r="E71" s="133">
        <v>22500</v>
      </c>
    </row>
    <row r="72" spans="2:5" ht="12.75">
      <c r="B72" s="415"/>
      <c r="C72" s="168" t="s">
        <v>409</v>
      </c>
      <c r="D72" s="415"/>
      <c r="E72" s="133">
        <v>22500</v>
      </c>
    </row>
    <row r="73" spans="2:5" ht="12.75">
      <c r="B73" s="415"/>
      <c r="C73" s="168" t="s">
        <v>410</v>
      </c>
      <c r="D73" s="415"/>
      <c r="E73" s="133">
        <v>22500</v>
      </c>
    </row>
    <row r="74" spans="2:5" ht="12.75">
      <c r="B74" s="415"/>
      <c r="C74" s="168" t="s">
        <v>411</v>
      </c>
      <c r="D74" s="415"/>
      <c r="E74" s="133">
        <v>22500</v>
      </c>
    </row>
  </sheetData>
  <sheetProtection/>
  <mergeCells count="25">
    <mergeCell ref="B66:B74"/>
    <mergeCell ref="D66:D74"/>
    <mergeCell ref="D51:D59"/>
    <mergeCell ref="A49:E49"/>
    <mergeCell ref="A1:E1"/>
    <mergeCell ref="B14:B15"/>
    <mergeCell ref="B3:B7"/>
    <mergeCell ref="B8:B11"/>
    <mergeCell ref="A13:E13"/>
    <mergeCell ref="A3:A7"/>
    <mergeCell ref="A8:A11"/>
    <mergeCell ref="A20:E20"/>
    <mergeCell ref="B61:B65"/>
    <mergeCell ref="B51:B60"/>
    <mergeCell ref="D61:D65"/>
    <mergeCell ref="D36:D38"/>
    <mergeCell ref="D39:D40"/>
    <mergeCell ref="D42:D43"/>
    <mergeCell ref="B36:B44"/>
    <mergeCell ref="B47:B48"/>
    <mergeCell ref="D22:D23"/>
    <mergeCell ref="D24:D27"/>
    <mergeCell ref="B22:B28"/>
    <mergeCell ref="D30:D33"/>
    <mergeCell ref="B29:B3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68"/>
  <sheetViews>
    <sheetView zoomScalePageLayoutView="0" workbookViewId="0" topLeftCell="A1">
      <pane ySplit="3" topLeftCell="A4" activePane="bottomLeft" state="frozen"/>
      <selection pane="topLeft" activeCell="A1" sqref="A1"/>
      <selection pane="bottomLeft" activeCell="E30" sqref="E30"/>
    </sheetView>
  </sheetViews>
  <sheetFormatPr defaultColWidth="9.140625" defaultRowHeight="11.25" customHeight="1"/>
  <cols>
    <col min="1" max="1" width="11.00390625" style="128" customWidth="1"/>
    <col min="2" max="2" width="15.57421875" style="227" bestFit="1" customWidth="1"/>
    <col min="3" max="3" width="29.00390625" style="227" bestFit="1" customWidth="1"/>
    <col min="4" max="4" width="16.57421875" style="128" bestFit="1" customWidth="1"/>
    <col min="5" max="11" width="8.28125" style="228" bestFit="1" customWidth="1"/>
    <col min="12" max="15" width="8.28125" style="128" bestFit="1" customWidth="1"/>
    <col min="16" max="16384" width="9.140625" style="128" customWidth="1"/>
  </cols>
  <sheetData>
    <row r="1" spans="1:15" ht="23.25" customHeight="1">
      <c r="A1" s="315" t="s">
        <v>89</v>
      </c>
      <c r="B1" s="316"/>
      <c r="C1" s="316"/>
      <c r="D1" s="316"/>
      <c r="E1" s="316"/>
      <c r="F1" s="316"/>
      <c r="G1" s="316"/>
      <c r="H1" s="316"/>
      <c r="I1" s="316"/>
      <c r="J1" s="316"/>
      <c r="K1" s="316"/>
      <c r="L1" s="316"/>
      <c r="M1" s="316"/>
      <c r="N1" s="316"/>
      <c r="O1" s="316"/>
    </row>
    <row r="2" spans="1:15" s="229" customFormat="1" ht="12.75">
      <c r="A2" s="323" t="s">
        <v>91</v>
      </c>
      <c r="B2" s="323" t="s">
        <v>92</v>
      </c>
      <c r="C2" s="323" t="s">
        <v>90</v>
      </c>
      <c r="D2" s="323" t="s">
        <v>93</v>
      </c>
      <c r="E2" s="320" t="s">
        <v>99</v>
      </c>
      <c r="F2" s="321"/>
      <c r="G2" s="321"/>
      <c r="H2" s="321"/>
      <c r="I2" s="321"/>
      <c r="J2" s="321"/>
      <c r="K2" s="321"/>
      <c r="L2" s="321"/>
      <c r="M2" s="321"/>
      <c r="N2" s="321"/>
      <c r="O2" s="322"/>
    </row>
    <row r="3" spans="1:15" s="229" customFormat="1" ht="12.75">
      <c r="A3" s="324"/>
      <c r="B3" s="324"/>
      <c r="C3" s="324"/>
      <c r="D3" s="324"/>
      <c r="E3" s="232">
        <v>3</v>
      </c>
      <c r="F3" s="232">
        <v>5</v>
      </c>
      <c r="G3" s="232">
        <v>10</v>
      </c>
      <c r="H3" s="232">
        <v>15</v>
      </c>
      <c r="I3" s="232">
        <v>20</v>
      </c>
      <c r="J3" s="232">
        <v>25</v>
      </c>
      <c r="K3" s="232">
        <v>30</v>
      </c>
      <c r="L3" s="232">
        <v>35</v>
      </c>
      <c r="M3" s="232">
        <v>40</v>
      </c>
      <c r="N3" s="232">
        <v>50</v>
      </c>
      <c r="O3" s="232">
        <v>100</v>
      </c>
    </row>
    <row r="4" spans="1:15" ht="11.25" customHeight="1">
      <c r="A4" s="319" t="s">
        <v>0</v>
      </c>
      <c r="B4" s="15" t="s">
        <v>22</v>
      </c>
      <c r="C4" s="11" t="s">
        <v>94</v>
      </c>
      <c r="D4" s="12" t="s">
        <v>95</v>
      </c>
      <c r="E4" s="226">
        <v>890</v>
      </c>
      <c r="F4" s="226">
        <f>2*20+E4</f>
        <v>930</v>
      </c>
      <c r="G4" s="13">
        <f>7*20+E4</f>
        <v>1030</v>
      </c>
      <c r="H4" s="13">
        <f>12*20+E4</f>
        <v>1130</v>
      </c>
      <c r="I4" s="13">
        <f>17*20+E4</f>
        <v>1230</v>
      </c>
      <c r="J4" s="13">
        <f>22*20+E4</f>
        <v>1330</v>
      </c>
      <c r="K4" s="13">
        <f>27*20+E4</f>
        <v>1430</v>
      </c>
      <c r="L4" s="14">
        <f>32*20+E4</f>
        <v>1530</v>
      </c>
      <c r="M4" s="14">
        <f>37*20+E4</f>
        <v>1630</v>
      </c>
      <c r="N4" s="14">
        <f>47*20+E4</f>
        <v>1830</v>
      </c>
      <c r="O4" s="14">
        <f>97*20+E4</f>
        <v>2830</v>
      </c>
    </row>
    <row r="5" spans="1:15" ht="11.25" customHeight="1">
      <c r="A5" s="318"/>
      <c r="B5" s="15" t="s">
        <v>23</v>
      </c>
      <c r="C5" s="11" t="s">
        <v>94</v>
      </c>
      <c r="D5" s="12" t="s">
        <v>95</v>
      </c>
      <c r="E5" s="226">
        <v>890</v>
      </c>
      <c r="F5" s="226">
        <f aca="true" t="shared" si="0" ref="F5:F58">2*20+E5</f>
        <v>930</v>
      </c>
      <c r="G5" s="13">
        <f aca="true" t="shared" si="1" ref="G5:G48">7*20+E5</f>
        <v>1030</v>
      </c>
      <c r="H5" s="13">
        <f aca="true" t="shared" si="2" ref="H5:H48">12*20+E5</f>
        <v>1130</v>
      </c>
      <c r="I5" s="13">
        <f aca="true" t="shared" si="3" ref="I5:I48">17*20+E5</f>
        <v>1230</v>
      </c>
      <c r="J5" s="13">
        <f aca="true" t="shared" si="4" ref="J5:J48">22*20+E5</f>
        <v>1330</v>
      </c>
      <c r="K5" s="13">
        <f aca="true" t="shared" si="5" ref="K5:K48">27*20+E5</f>
        <v>1430</v>
      </c>
      <c r="L5" s="14">
        <f aca="true" t="shared" si="6" ref="L5:L48">32*20+E5</f>
        <v>1530</v>
      </c>
      <c r="M5" s="14">
        <f aca="true" t="shared" si="7" ref="M5:M48">37*20+E5</f>
        <v>1630</v>
      </c>
      <c r="N5" s="14">
        <f aca="true" t="shared" si="8" ref="N5:N48">47*20+E5</f>
        <v>1830</v>
      </c>
      <c r="O5" s="14">
        <f aca="true" t="shared" si="9" ref="O5:O48">97*20+E5</f>
        <v>2830</v>
      </c>
    </row>
    <row r="6" spans="1:15" ht="11.25" customHeight="1">
      <c r="A6" s="318"/>
      <c r="B6" s="15" t="s">
        <v>24</v>
      </c>
      <c r="C6" s="11" t="s">
        <v>94</v>
      </c>
      <c r="D6" s="12" t="s">
        <v>95</v>
      </c>
      <c r="E6" s="226">
        <v>890</v>
      </c>
      <c r="F6" s="226">
        <f t="shared" si="0"/>
        <v>930</v>
      </c>
      <c r="G6" s="13">
        <f t="shared" si="1"/>
        <v>1030</v>
      </c>
      <c r="H6" s="13">
        <f t="shared" si="2"/>
        <v>1130</v>
      </c>
      <c r="I6" s="13">
        <f t="shared" si="3"/>
        <v>1230</v>
      </c>
      <c r="J6" s="13">
        <f t="shared" si="4"/>
        <v>1330</v>
      </c>
      <c r="K6" s="13">
        <f t="shared" si="5"/>
        <v>1430</v>
      </c>
      <c r="L6" s="14">
        <f t="shared" si="6"/>
        <v>1530</v>
      </c>
      <c r="M6" s="14">
        <f t="shared" si="7"/>
        <v>1630</v>
      </c>
      <c r="N6" s="14">
        <f t="shared" si="8"/>
        <v>1830</v>
      </c>
      <c r="O6" s="14">
        <f t="shared" si="9"/>
        <v>2830</v>
      </c>
    </row>
    <row r="7" spans="1:15" ht="11.25" customHeight="1">
      <c r="A7" s="318"/>
      <c r="B7" s="15" t="s">
        <v>24</v>
      </c>
      <c r="C7" s="11" t="s">
        <v>96</v>
      </c>
      <c r="D7" s="12" t="s">
        <v>95</v>
      </c>
      <c r="E7" s="226">
        <v>890</v>
      </c>
      <c r="F7" s="226">
        <f>2*50+E7</f>
        <v>990</v>
      </c>
      <c r="G7" s="13">
        <f>7*50+E7</f>
        <v>1240</v>
      </c>
      <c r="H7" s="13">
        <f>12*50+E7</f>
        <v>1490</v>
      </c>
      <c r="I7" s="13">
        <f>17*50+E7</f>
        <v>1740</v>
      </c>
      <c r="J7" s="13">
        <f>22*50+E7</f>
        <v>1990</v>
      </c>
      <c r="K7" s="13">
        <f>27*50+E7</f>
        <v>2240</v>
      </c>
      <c r="L7" s="14">
        <f>32*50+E7</f>
        <v>2490</v>
      </c>
      <c r="M7" s="14">
        <f>37*50+E7</f>
        <v>2740</v>
      </c>
      <c r="N7" s="14">
        <f>47*50+E7</f>
        <v>3240</v>
      </c>
      <c r="O7" s="14">
        <f>97*50+E7</f>
        <v>5740</v>
      </c>
    </row>
    <row r="8" spans="1:15" ht="11.25" customHeight="1">
      <c r="A8" s="314" t="s">
        <v>3</v>
      </c>
      <c r="B8" s="76" t="s">
        <v>25</v>
      </c>
      <c r="C8" s="234" t="s">
        <v>94</v>
      </c>
      <c r="D8" s="235" t="s">
        <v>95</v>
      </c>
      <c r="E8" s="231">
        <v>890</v>
      </c>
      <c r="F8" s="231">
        <f t="shared" si="0"/>
        <v>930</v>
      </c>
      <c r="G8" s="236">
        <f t="shared" si="1"/>
        <v>1030</v>
      </c>
      <c r="H8" s="236">
        <f t="shared" si="2"/>
        <v>1130</v>
      </c>
      <c r="I8" s="236">
        <f t="shared" si="3"/>
        <v>1230</v>
      </c>
      <c r="J8" s="236">
        <f t="shared" si="4"/>
        <v>1330</v>
      </c>
      <c r="K8" s="236">
        <f t="shared" si="5"/>
        <v>1430</v>
      </c>
      <c r="L8" s="237">
        <f t="shared" si="6"/>
        <v>1530</v>
      </c>
      <c r="M8" s="237">
        <f t="shared" si="7"/>
        <v>1630</v>
      </c>
      <c r="N8" s="237">
        <f t="shared" si="8"/>
        <v>1830</v>
      </c>
      <c r="O8" s="237">
        <f t="shared" si="9"/>
        <v>2830</v>
      </c>
    </row>
    <row r="9" spans="1:15" ht="11.25" customHeight="1">
      <c r="A9" s="314"/>
      <c r="B9" s="76" t="s">
        <v>26</v>
      </c>
      <c r="C9" s="234" t="s">
        <v>94</v>
      </c>
      <c r="D9" s="235" t="s">
        <v>95</v>
      </c>
      <c r="E9" s="231">
        <v>890</v>
      </c>
      <c r="F9" s="231">
        <f t="shared" si="0"/>
        <v>930</v>
      </c>
      <c r="G9" s="236">
        <f t="shared" si="1"/>
        <v>1030</v>
      </c>
      <c r="H9" s="236">
        <f t="shared" si="2"/>
        <v>1130</v>
      </c>
      <c r="I9" s="236">
        <f t="shared" si="3"/>
        <v>1230</v>
      </c>
      <c r="J9" s="236">
        <f t="shared" si="4"/>
        <v>1330</v>
      </c>
      <c r="K9" s="236">
        <f t="shared" si="5"/>
        <v>1430</v>
      </c>
      <c r="L9" s="237">
        <f t="shared" si="6"/>
        <v>1530</v>
      </c>
      <c r="M9" s="237">
        <f t="shared" si="7"/>
        <v>1630</v>
      </c>
      <c r="N9" s="237">
        <f t="shared" si="8"/>
        <v>1830</v>
      </c>
      <c r="O9" s="237">
        <f t="shared" si="9"/>
        <v>2830</v>
      </c>
    </row>
    <row r="10" spans="1:15" ht="11.25" customHeight="1">
      <c r="A10" s="314"/>
      <c r="B10" s="238" t="s">
        <v>27</v>
      </c>
      <c r="C10" s="234" t="s">
        <v>94</v>
      </c>
      <c r="D10" s="235" t="s">
        <v>95</v>
      </c>
      <c r="E10" s="231">
        <v>890</v>
      </c>
      <c r="F10" s="231">
        <f t="shared" si="0"/>
        <v>930</v>
      </c>
      <c r="G10" s="236">
        <f t="shared" si="1"/>
        <v>1030</v>
      </c>
      <c r="H10" s="236">
        <f t="shared" si="2"/>
        <v>1130</v>
      </c>
      <c r="I10" s="236">
        <f t="shared" si="3"/>
        <v>1230</v>
      </c>
      <c r="J10" s="236">
        <f t="shared" si="4"/>
        <v>1330</v>
      </c>
      <c r="K10" s="236">
        <f t="shared" si="5"/>
        <v>1430</v>
      </c>
      <c r="L10" s="237">
        <f t="shared" si="6"/>
        <v>1530</v>
      </c>
      <c r="M10" s="237">
        <f t="shared" si="7"/>
        <v>1630</v>
      </c>
      <c r="N10" s="237">
        <f t="shared" si="8"/>
        <v>1830</v>
      </c>
      <c r="O10" s="237">
        <f t="shared" si="9"/>
        <v>2830</v>
      </c>
    </row>
    <row r="11" spans="1:15" ht="11.25" customHeight="1">
      <c r="A11" s="314"/>
      <c r="B11" s="238" t="s">
        <v>27</v>
      </c>
      <c r="C11" s="234" t="s">
        <v>96</v>
      </c>
      <c r="D11" s="235" t="s">
        <v>95</v>
      </c>
      <c r="E11" s="231">
        <v>890</v>
      </c>
      <c r="F11" s="231">
        <f>2*50+E11</f>
        <v>990</v>
      </c>
      <c r="G11" s="236">
        <f>7*50+E11</f>
        <v>1240</v>
      </c>
      <c r="H11" s="236">
        <f>12*50+E11</f>
        <v>1490</v>
      </c>
      <c r="I11" s="236">
        <f>17*50+E11</f>
        <v>1740</v>
      </c>
      <c r="J11" s="236">
        <f>22*50+E11</f>
        <v>1990</v>
      </c>
      <c r="K11" s="236">
        <f>27*50+E11</f>
        <v>2240</v>
      </c>
      <c r="L11" s="237">
        <f>32*50+E11</f>
        <v>2490</v>
      </c>
      <c r="M11" s="237">
        <f>37*50+E11</f>
        <v>2740</v>
      </c>
      <c r="N11" s="237">
        <f>47*50+E11</f>
        <v>3240</v>
      </c>
      <c r="O11" s="237">
        <f>97*50+E11</f>
        <v>5740</v>
      </c>
    </row>
    <row r="12" spans="1:15" ht="11.25" customHeight="1">
      <c r="A12" s="330" t="s">
        <v>4</v>
      </c>
      <c r="B12" s="79" t="s">
        <v>28</v>
      </c>
      <c r="C12" s="239" t="s">
        <v>94</v>
      </c>
      <c r="D12" s="240" t="s">
        <v>95</v>
      </c>
      <c r="E12" s="230">
        <v>890</v>
      </c>
      <c r="F12" s="230">
        <f t="shared" si="0"/>
        <v>930</v>
      </c>
      <c r="G12" s="241">
        <f t="shared" si="1"/>
        <v>1030</v>
      </c>
      <c r="H12" s="241">
        <f t="shared" si="2"/>
        <v>1130</v>
      </c>
      <c r="I12" s="241">
        <f t="shared" si="3"/>
        <v>1230</v>
      </c>
      <c r="J12" s="241">
        <f t="shared" si="4"/>
        <v>1330</v>
      </c>
      <c r="K12" s="241">
        <f t="shared" si="5"/>
        <v>1430</v>
      </c>
      <c r="L12" s="242">
        <f t="shared" si="6"/>
        <v>1530</v>
      </c>
      <c r="M12" s="242">
        <f t="shared" si="7"/>
        <v>1630</v>
      </c>
      <c r="N12" s="242">
        <f t="shared" si="8"/>
        <v>1830</v>
      </c>
      <c r="O12" s="242">
        <f t="shared" si="9"/>
        <v>2830</v>
      </c>
    </row>
    <row r="13" spans="1:15" ht="11.25" customHeight="1">
      <c r="A13" s="330"/>
      <c r="B13" s="79" t="s">
        <v>29</v>
      </c>
      <c r="C13" s="239" t="s">
        <v>94</v>
      </c>
      <c r="D13" s="240" t="s">
        <v>95</v>
      </c>
      <c r="E13" s="230">
        <v>890</v>
      </c>
      <c r="F13" s="230">
        <f t="shared" si="0"/>
        <v>930</v>
      </c>
      <c r="G13" s="241">
        <f t="shared" si="1"/>
        <v>1030</v>
      </c>
      <c r="H13" s="241">
        <f t="shared" si="2"/>
        <v>1130</v>
      </c>
      <c r="I13" s="241">
        <f t="shared" si="3"/>
        <v>1230</v>
      </c>
      <c r="J13" s="241">
        <f t="shared" si="4"/>
        <v>1330</v>
      </c>
      <c r="K13" s="241">
        <f t="shared" si="5"/>
        <v>1430</v>
      </c>
      <c r="L13" s="242">
        <f t="shared" si="6"/>
        <v>1530</v>
      </c>
      <c r="M13" s="242">
        <f t="shared" si="7"/>
        <v>1630</v>
      </c>
      <c r="N13" s="242">
        <f t="shared" si="8"/>
        <v>1830</v>
      </c>
      <c r="O13" s="242">
        <f t="shared" si="9"/>
        <v>2830</v>
      </c>
    </row>
    <row r="14" spans="1:15" ht="11.25" customHeight="1">
      <c r="A14" s="330"/>
      <c r="B14" s="243" t="s">
        <v>30</v>
      </c>
      <c r="C14" s="239" t="s">
        <v>94</v>
      </c>
      <c r="D14" s="240" t="s">
        <v>95</v>
      </c>
      <c r="E14" s="230">
        <v>890</v>
      </c>
      <c r="F14" s="230">
        <f t="shared" si="0"/>
        <v>930</v>
      </c>
      <c r="G14" s="241">
        <f t="shared" si="1"/>
        <v>1030</v>
      </c>
      <c r="H14" s="241">
        <f t="shared" si="2"/>
        <v>1130</v>
      </c>
      <c r="I14" s="241">
        <f t="shared" si="3"/>
        <v>1230</v>
      </c>
      <c r="J14" s="241">
        <f t="shared" si="4"/>
        <v>1330</v>
      </c>
      <c r="K14" s="241">
        <f t="shared" si="5"/>
        <v>1430</v>
      </c>
      <c r="L14" s="242">
        <f t="shared" si="6"/>
        <v>1530</v>
      </c>
      <c r="M14" s="242">
        <f t="shared" si="7"/>
        <v>1630</v>
      </c>
      <c r="N14" s="242">
        <f t="shared" si="8"/>
        <v>1830</v>
      </c>
      <c r="O14" s="242">
        <f t="shared" si="9"/>
        <v>2830</v>
      </c>
    </row>
    <row r="15" spans="1:15" ht="11.25" customHeight="1">
      <c r="A15" s="330"/>
      <c r="B15" s="243" t="s">
        <v>30</v>
      </c>
      <c r="C15" s="239" t="s">
        <v>96</v>
      </c>
      <c r="D15" s="240" t="s">
        <v>95</v>
      </c>
      <c r="E15" s="230">
        <v>890</v>
      </c>
      <c r="F15" s="230">
        <f>2*50+E15</f>
        <v>990</v>
      </c>
      <c r="G15" s="241">
        <f>7*50+E15</f>
        <v>1240</v>
      </c>
      <c r="H15" s="241">
        <f>12*50+E15</f>
        <v>1490</v>
      </c>
      <c r="I15" s="241">
        <f>17*50+E15</f>
        <v>1740</v>
      </c>
      <c r="J15" s="241">
        <f>22*50+E15</f>
        <v>1990</v>
      </c>
      <c r="K15" s="241">
        <f>27*50+E15</f>
        <v>2240</v>
      </c>
      <c r="L15" s="242">
        <f>32*50+E15</f>
        <v>2490</v>
      </c>
      <c r="M15" s="242">
        <f>37*50+E15</f>
        <v>2740</v>
      </c>
      <c r="N15" s="242">
        <f>47*50+E15</f>
        <v>3240</v>
      </c>
      <c r="O15" s="242">
        <f>97*50+E15</f>
        <v>5740</v>
      </c>
    </row>
    <row r="16" spans="1:15" ht="11.25" customHeight="1">
      <c r="A16" s="332" t="s">
        <v>5</v>
      </c>
      <c r="B16" s="20" t="s">
        <v>31</v>
      </c>
      <c r="C16" s="21" t="s">
        <v>94</v>
      </c>
      <c r="D16" s="22" t="s">
        <v>95</v>
      </c>
      <c r="E16" s="244">
        <v>990</v>
      </c>
      <c r="F16" s="244">
        <f t="shared" si="0"/>
        <v>1030</v>
      </c>
      <c r="G16" s="23">
        <f t="shared" si="1"/>
        <v>1130</v>
      </c>
      <c r="H16" s="23">
        <f t="shared" si="2"/>
        <v>1230</v>
      </c>
      <c r="I16" s="23">
        <f t="shared" si="3"/>
        <v>1330</v>
      </c>
      <c r="J16" s="23">
        <f t="shared" si="4"/>
        <v>1430</v>
      </c>
      <c r="K16" s="23">
        <f t="shared" si="5"/>
        <v>1530</v>
      </c>
      <c r="L16" s="24">
        <f t="shared" si="6"/>
        <v>1630</v>
      </c>
      <c r="M16" s="24">
        <f t="shared" si="7"/>
        <v>1730</v>
      </c>
      <c r="N16" s="24">
        <f t="shared" si="8"/>
        <v>1930</v>
      </c>
      <c r="O16" s="24">
        <f t="shared" si="9"/>
        <v>2930</v>
      </c>
    </row>
    <row r="17" spans="1:15" ht="11.25" customHeight="1">
      <c r="A17" s="332"/>
      <c r="B17" s="20" t="s">
        <v>32</v>
      </c>
      <c r="C17" s="21" t="s">
        <v>94</v>
      </c>
      <c r="D17" s="22" t="s">
        <v>95</v>
      </c>
      <c r="E17" s="244">
        <v>990</v>
      </c>
      <c r="F17" s="244">
        <f t="shared" si="0"/>
        <v>1030</v>
      </c>
      <c r="G17" s="23">
        <f t="shared" si="1"/>
        <v>1130</v>
      </c>
      <c r="H17" s="23">
        <f t="shared" si="2"/>
        <v>1230</v>
      </c>
      <c r="I17" s="23">
        <f t="shared" si="3"/>
        <v>1330</v>
      </c>
      <c r="J17" s="23">
        <f t="shared" si="4"/>
        <v>1430</v>
      </c>
      <c r="K17" s="23">
        <f t="shared" si="5"/>
        <v>1530</v>
      </c>
      <c r="L17" s="24">
        <f t="shared" si="6"/>
        <v>1630</v>
      </c>
      <c r="M17" s="24">
        <f t="shared" si="7"/>
        <v>1730</v>
      </c>
      <c r="N17" s="24">
        <f t="shared" si="8"/>
        <v>1930</v>
      </c>
      <c r="O17" s="24">
        <f t="shared" si="9"/>
        <v>2930</v>
      </c>
    </row>
    <row r="18" spans="1:15" ht="11.25" customHeight="1">
      <c r="A18" s="332"/>
      <c r="B18" s="25" t="s">
        <v>33</v>
      </c>
      <c r="C18" s="21" t="s">
        <v>94</v>
      </c>
      <c r="D18" s="22" t="s">
        <v>95</v>
      </c>
      <c r="E18" s="244">
        <v>990</v>
      </c>
      <c r="F18" s="244">
        <f t="shared" si="0"/>
        <v>1030</v>
      </c>
      <c r="G18" s="23">
        <f t="shared" si="1"/>
        <v>1130</v>
      </c>
      <c r="H18" s="23">
        <f t="shared" si="2"/>
        <v>1230</v>
      </c>
      <c r="I18" s="23">
        <f t="shared" si="3"/>
        <v>1330</v>
      </c>
      <c r="J18" s="23">
        <f t="shared" si="4"/>
        <v>1430</v>
      </c>
      <c r="K18" s="23">
        <f t="shared" si="5"/>
        <v>1530</v>
      </c>
      <c r="L18" s="24">
        <f t="shared" si="6"/>
        <v>1630</v>
      </c>
      <c r="M18" s="24">
        <f t="shared" si="7"/>
        <v>1730</v>
      </c>
      <c r="N18" s="24">
        <f t="shared" si="8"/>
        <v>1930</v>
      </c>
      <c r="O18" s="24">
        <f t="shared" si="9"/>
        <v>2930</v>
      </c>
    </row>
    <row r="19" spans="1:15" ht="11.25" customHeight="1">
      <c r="A19" s="332"/>
      <c r="B19" s="25" t="s">
        <v>33</v>
      </c>
      <c r="C19" s="21" t="s">
        <v>96</v>
      </c>
      <c r="D19" s="22" t="s">
        <v>95</v>
      </c>
      <c r="E19" s="244">
        <v>990</v>
      </c>
      <c r="F19" s="244">
        <f>2*50+E19</f>
        <v>1090</v>
      </c>
      <c r="G19" s="23">
        <f>7*50+E19</f>
        <v>1340</v>
      </c>
      <c r="H19" s="23">
        <f>12*50+E19</f>
        <v>1590</v>
      </c>
      <c r="I19" s="23">
        <f>17*50+E19</f>
        <v>1840</v>
      </c>
      <c r="J19" s="23">
        <f>22*50+E19</f>
        <v>2090</v>
      </c>
      <c r="K19" s="23">
        <f>27*50+E19</f>
        <v>2340</v>
      </c>
      <c r="L19" s="24">
        <f>32*50+E19</f>
        <v>2590</v>
      </c>
      <c r="M19" s="24">
        <f>37*50+E19</f>
        <v>2840</v>
      </c>
      <c r="N19" s="24">
        <f>47*50+E19</f>
        <v>3340</v>
      </c>
      <c r="O19" s="24">
        <f>97*50+E19</f>
        <v>5840</v>
      </c>
    </row>
    <row r="20" spans="1:15" ht="11.25" customHeight="1">
      <c r="A20" s="333" t="s">
        <v>34</v>
      </c>
      <c r="B20" s="245" t="s">
        <v>35</v>
      </c>
      <c r="C20" s="246" t="s">
        <v>94</v>
      </c>
      <c r="D20" s="247" t="s">
        <v>95</v>
      </c>
      <c r="E20" s="248">
        <v>890</v>
      </c>
      <c r="F20" s="248">
        <f t="shared" si="0"/>
        <v>930</v>
      </c>
      <c r="G20" s="249">
        <f t="shared" si="1"/>
        <v>1030</v>
      </c>
      <c r="H20" s="249">
        <f t="shared" si="2"/>
        <v>1130</v>
      </c>
      <c r="I20" s="249">
        <f t="shared" si="3"/>
        <v>1230</v>
      </c>
      <c r="J20" s="249">
        <f t="shared" si="4"/>
        <v>1330</v>
      </c>
      <c r="K20" s="249">
        <f t="shared" si="5"/>
        <v>1430</v>
      </c>
      <c r="L20" s="250">
        <f t="shared" si="6"/>
        <v>1530</v>
      </c>
      <c r="M20" s="250">
        <f t="shared" si="7"/>
        <v>1630</v>
      </c>
      <c r="N20" s="250">
        <f t="shared" si="8"/>
        <v>1830</v>
      </c>
      <c r="O20" s="250">
        <f t="shared" si="9"/>
        <v>2830</v>
      </c>
    </row>
    <row r="21" spans="1:15" ht="11.25" customHeight="1">
      <c r="A21" s="333"/>
      <c r="B21" s="245" t="s">
        <v>36</v>
      </c>
      <c r="C21" s="246" t="s">
        <v>94</v>
      </c>
      <c r="D21" s="247" t="s">
        <v>95</v>
      </c>
      <c r="E21" s="248">
        <v>890</v>
      </c>
      <c r="F21" s="248">
        <f t="shared" si="0"/>
        <v>930</v>
      </c>
      <c r="G21" s="249">
        <f t="shared" si="1"/>
        <v>1030</v>
      </c>
      <c r="H21" s="249">
        <f t="shared" si="2"/>
        <v>1130</v>
      </c>
      <c r="I21" s="249">
        <f t="shared" si="3"/>
        <v>1230</v>
      </c>
      <c r="J21" s="249">
        <f t="shared" si="4"/>
        <v>1330</v>
      </c>
      <c r="K21" s="249">
        <f t="shared" si="5"/>
        <v>1430</v>
      </c>
      <c r="L21" s="250">
        <f t="shared" si="6"/>
        <v>1530</v>
      </c>
      <c r="M21" s="250">
        <f t="shared" si="7"/>
        <v>1630</v>
      </c>
      <c r="N21" s="250">
        <f t="shared" si="8"/>
        <v>1830</v>
      </c>
      <c r="O21" s="250">
        <f t="shared" si="9"/>
        <v>2830</v>
      </c>
    </row>
    <row r="22" spans="1:15" ht="11.25" customHeight="1">
      <c r="A22" s="333"/>
      <c r="B22" s="251" t="s">
        <v>37</v>
      </c>
      <c r="C22" s="246" t="s">
        <v>94</v>
      </c>
      <c r="D22" s="247" t="s">
        <v>95</v>
      </c>
      <c r="E22" s="248">
        <v>890</v>
      </c>
      <c r="F22" s="248">
        <f t="shared" si="0"/>
        <v>930</v>
      </c>
      <c r="G22" s="249">
        <f t="shared" si="1"/>
        <v>1030</v>
      </c>
      <c r="H22" s="249">
        <f t="shared" si="2"/>
        <v>1130</v>
      </c>
      <c r="I22" s="249">
        <f t="shared" si="3"/>
        <v>1230</v>
      </c>
      <c r="J22" s="249">
        <f t="shared" si="4"/>
        <v>1330</v>
      </c>
      <c r="K22" s="249">
        <f t="shared" si="5"/>
        <v>1430</v>
      </c>
      <c r="L22" s="250">
        <f t="shared" si="6"/>
        <v>1530</v>
      </c>
      <c r="M22" s="250">
        <f t="shared" si="7"/>
        <v>1630</v>
      </c>
      <c r="N22" s="250">
        <f t="shared" si="8"/>
        <v>1830</v>
      </c>
      <c r="O22" s="250">
        <f t="shared" si="9"/>
        <v>2830</v>
      </c>
    </row>
    <row r="23" spans="1:15" ht="11.25" customHeight="1">
      <c r="A23" s="333"/>
      <c r="B23" s="251" t="s">
        <v>38</v>
      </c>
      <c r="C23" s="246" t="s">
        <v>94</v>
      </c>
      <c r="D23" s="247" t="s">
        <v>95</v>
      </c>
      <c r="E23" s="248">
        <v>890</v>
      </c>
      <c r="F23" s="248">
        <f t="shared" si="0"/>
        <v>930</v>
      </c>
      <c r="G23" s="249">
        <f t="shared" si="1"/>
        <v>1030</v>
      </c>
      <c r="H23" s="249">
        <f t="shared" si="2"/>
        <v>1130</v>
      </c>
      <c r="I23" s="249">
        <f t="shared" si="3"/>
        <v>1230</v>
      </c>
      <c r="J23" s="249">
        <f t="shared" si="4"/>
        <v>1330</v>
      </c>
      <c r="K23" s="249">
        <f t="shared" si="5"/>
        <v>1430</v>
      </c>
      <c r="L23" s="250">
        <f t="shared" si="6"/>
        <v>1530</v>
      </c>
      <c r="M23" s="250">
        <f t="shared" si="7"/>
        <v>1630</v>
      </c>
      <c r="N23" s="250">
        <f t="shared" si="8"/>
        <v>1830</v>
      </c>
      <c r="O23" s="250">
        <f t="shared" si="9"/>
        <v>2830</v>
      </c>
    </row>
    <row r="24" spans="1:15" ht="11.25" customHeight="1">
      <c r="A24" s="333"/>
      <c r="B24" s="251" t="s">
        <v>38</v>
      </c>
      <c r="C24" s="246" t="s">
        <v>96</v>
      </c>
      <c r="D24" s="247" t="s">
        <v>95</v>
      </c>
      <c r="E24" s="248">
        <v>890</v>
      </c>
      <c r="F24" s="248">
        <f>2*50+E24</f>
        <v>990</v>
      </c>
      <c r="G24" s="249">
        <f>7*50+E24</f>
        <v>1240</v>
      </c>
      <c r="H24" s="249">
        <f>12*50+E24</f>
        <v>1490</v>
      </c>
      <c r="I24" s="249">
        <f>17*50+E24</f>
        <v>1740</v>
      </c>
      <c r="J24" s="249">
        <f>22*50+E24</f>
        <v>1990</v>
      </c>
      <c r="K24" s="249">
        <f>27*50+E24</f>
        <v>2240</v>
      </c>
      <c r="L24" s="250">
        <f>32*50+E24</f>
        <v>2490</v>
      </c>
      <c r="M24" s="250">
        <f>37*50+E24</f>
        <v>2740</v>
      </c>
      <c r="N24" s="250">
        <f>47*50+E24</f>
        <v>3240</v>
      </c>
      <c r="O24" s="250">
        <f>97*50+E24</f>
        <v>5740</v>
      </c>
    </row>
    <row r="25" spans="1:15" ht="11.25" customHeight="1">
      <c r="A25" s="331" t="s">
        <v>39</v>
      </c>
      <c r="B25" s="252" t="s">
        <v>40</v>
      </c>
      <c r="C25" s="253" t="s">
        <v>94</v>
      </c>
      <c r="D25" s="254" t="s">
        <v>95</v>
      </c>
      <c r="E25" s="255">
        <v>890</v>
      </c>
      <c r="F25" s="255">
        <f t="shared" si="0"/>
        <v>930</v>
      </c>
      <c r="G25" s="256">
        <f t="shared" si="1"/>
        <v>1030</v>
      </c>
      <c r="H25" s="256">
        <f t="shared" si="2"/>
        <v>1130</v>
      </c>
      <c r="I25" s="256">
        <f t="shared" si="3"/>
        <v>1230</v>
      </c>
      <c r="J25" s="256">
        <f t="shared" si="4"/>
        <v>1330</v>
      </c>
      <c r="K25" s="256">
        <f t="shared" si="5"/>
        <v>1430</v>
      </c>
      <c r="L25" s="257">
        <f t="shared" si="6"/>
        <v>1530</v>
      </c>
      <c r="M25" s="257">
        <f t="shared" si="7"/>
        <v>1630</v>
      </c>
      <c r="N25" s="257">
        <f t="shared" si="8"/>
        <v>1830</v>
      </c>
      <c r="O25" s="257">
        <f t="shared" si="9"/>
        <v>2830</v>
      </c>
    </row>
    <row r="26" spans="1:15" ht="11.25" customHeight="1">
      <c r="A26" s="331"/>
      <c r="B26" s="252" t="s">
        <v>41</v>
      </c>
      <c r="C26" s="253" t="s">
        <v>94</v>
      </c>
      <c r="D26" s="254" t="s">
        <v>95</v>
      </c>
      <c r="E26" s="255">
        <v>890</v>
      </c>
      <c r="F26" s="255">
        <f t="shared" si="0"/>
        <v>930</v>
      </c>
      <c r="G26" s="256">
        <f t="shared" si="1"/>
        <v>1030</v>
      </c>
      <c r="H26" s="256">
        <f t="shared" si="2"/>
        <v>1130</v>
      </c>
      <c r="I26" s="256">
        <f t="shared" si="3"/>
        <v>1230</v>
      </c>
      <c r="J26" s="256">
        <f t="shared" si="4"/>
        <v>1330</v>
      </c>
      <c r="K26" s="256">
        <f t="shared" si="5"/>
        <v>1430</v>
      </c>
      <c r="L26" s="257">
        <f t="shared" si="6"/>
        <v>1530</v>
      </c>
      <c r="M26" s="257">
        <f t="shared" si="7"/>
        <v>1630</v>
      </c>
      <c r="N26" s="257">
        <f t="shared" si="8"/>
        <v>1830</v>
      </c>
      <c r="O26" s="257">
        <f t="shared" si="9"/>
        <v>2830</v>
      </c>
    </row>
    <row r="27" spans="1:15" ht="11.25" customHeight="1">
      <c r="A27" s="331"/>
      <c r="B27" s="252" t="s">
        <v>42</v>
      </c>
      <c r="C27" s="253" t="s">
        <v>94</v>
      </c>
      <c r="D27" s="254" t="s">
        <v>95</v>
      </c>
      <c r="E27" s="255">
        <v>890</v>
      </c>
      <c r="F27" s="255">
        <f t="shared" si="0"/>
        <v>930</v>
      </c>
      <c r="G27" s="256">
        <f t="shared" si="1"/>
        <v>1030</v>
      </c>
      <c r="H27" s="256">
        <f t="shared" si="2"/>
        <v>1130</v>
      </c>
      <c r="I27" s="256">
        <f t="shared" si="3"/>
        <v>1230</v>
      </c>
      <c r="J27" s="256">
        <f t="shared" si="4"/>
        <v>1330</v>
      </c>
      <c r="K27" s="256">
        <f t="shared" si="5"/>
        <v>1430</v>
      </c>
      <c r="L27" s="257">
        <f t="shared" si="6"/>
        <v>1530</v>
      </c>
      <c r="M27" s="257">
        <f t="shared" si="7"/>
        <v>1630</v>
      </c>
      <c r="N27" s="257">
        <f t="shared" si="8"/>
        <v>1830</v>
      </c>
      <c r="O27" s="257">
        <f t="shared" si="9"/>
        <v>2830</v>
      </c>
    </row>
    <row r="28" spans="1:15" ht="11.25" customHeight="1">
      <c r="A28" s="331"/>
      <c r="B28" s="258" t="s">
        <v>43</v>
      </c>
      <c r="C28" s="253" t="s">
        <v>94</v>
      </c>
      <c r="D28" s="254" t="s">
        <v>95</v>
      </c>
      <c r="E28" s="255">
        <v>890</v>
      </c>
      <c r="F28" s="255">
        <f t="shared" si="0"/>
        <v>930</v>
      </c>
      <c r="G28" s="256">
        <f t="shared" si="1"/>
        <v>1030</v>
      </c>
      <c r="H28" s="256">
        <f t="shared" si="2"/>
        <v>1130</v>
      </c>
      <c r="I28" s="256">
        <f t="shared" si="3"/>
        <v>1230</v>
      </c>
      <c r="J28" s="256">
        <f t="shared" si="4"/>
        <v>1330</v>
      </c>
      <c r="K28" s="256">
        <f t="shared" si="5"/>
        <v>1430</v>
      </c>
      <c r="L28" s="257">
        <f t="shared" si="6"/>
        <v>1530</v>
      </c>
      <c r="M28" s="257">
        <f t="shared" si="7"/>
        <v>1630</v>
      </c>
      <c r="N28" s="257">
        <f t="shared" si="8"/>
        <v>1830</v>
      </c>
      <c r="O28" s="257">
        <f t="shared" si="9"/>
        <v>2830</v>
      </c>
    </row>
    <row r="29" spans="1:15" ht="11.25" customHeight="1">
      <c r="A29" s="331"/>
      <c r="B29" s="258" t="s">
        <v>43</v>
      </c>
      <c r="C29" s="253" t="s">
        <v>96</v>
      </c>
      <c r="D29" s="254" t="s">
        <v>95</v>
      </c>
      <c r="E29" s="255">
        <v>890</v>
      </c>
      <c r="F29" s="255">
        <f>2*50+E29</f>
        <v>990</v>
      </c>
      <c r="G29" s="256">
        <f>7*50+E29</f>
        <v>1240</v>
      </c>
      <c r="H29" s="256">
        <f>12*50+E29</f>
        <v>1490</v>
      </c>
      <c r="I29" s="256">
        <f>17*50+E29</f>
        <v>1740</v>
      </c>
      <c r="J29" s="256">
        <f>22*50+E29</f>
        <v>1990</v>
      </c>
      <c r="K29" s="256">
        <f>27*50+E29</f>
        <v>2240</v>
      </c>
      <c r="L29" s="257">
        <f>32*50+E29</f>
        <v>2490</v>
      </c>
      <c r="M29" s="257">
        <f>37*50+E29</f>
        <v>2740</v>
      </c>
      <c r="N29" s="257">
        <f>47*50+E29</f>
        <v>3240</v>
      </c>
      <c r="O29" s="257">
        <f>97*50+E29</f>
        <v>5740</v>
      </c>
    </row>
    <row r="30" spans="1:15" ht="11.25" customHeight="1">
      <c r="A30" s="314" t="s">
        <v>44</v>
      </c>
      <c r="B30" s="76" t="s">
        <v>45</v>
      </c>
      <c r="C30" s="234" t="s">
        <v>94</v>
      </c>
      <c r="D30" s="235" t="s">
        <v>95</v>
      </c>
      <c r="E30" s="231">
        <v>890</v>
      </c>
      <c r="F30" s="231">
        <f t="shared" si="0"/>
        <v>930</v>
      </c>
      <c r="G30" s="236">
        <f t="shared" si="1"/>
        <v>1030</v>
      </c>
      <c r="H30" s="236">
        <f t="shared" si="2"/>
        <v>1130</v>
      </c>
      <c r="I30" s="236">
        <f t="shared" si="3"/>
        <v>1230</v>
      </c>
      <c r="J30" s="236">
        <f t="shared" si="4"/>
        <v>1330</v>
      </c>
      <c r="K30" s="236">
        <f t="shared" si="5"/>
        <v>1430</v>
      </c>
      <c r="L30" s="237">
        <f t="shared" si="6"/>
        <v>1530</v>
      </c>
      <c r="M30" s="237">
        <f t="shared" si="7"/>
        <v>1630</v>
      </c>
      <c r="N30" s="237">
        <f t="shared" si="8"/>
        <v>1830</v>
      </c>
      <c r="O30" s="237">
        <f t="shared" si="9"/>
        <v>2830</v>
      </c>
    </row>
    <row r="31" spans="1:15" ht="11.25" customHeight="1">
      <c r="A31" s="314"/>
      <c r="B31" s="76" t="s">
        <v>46</v>
      </c>
      <c r="C31" s="234" t="s">
        <v>94</v>
      </c>
      <c r="D31" s="235" t="s">
        <v>95</v>
      </c>
      <c r="E31" s="231">
        <v>890</v>
      </c>
      <c r="F31" s="231">
        <f t="shared" si="0"/>
        <v>930</v>
      </c>
      <c r="G31" s="236">
        <f t="shared" si="1"/>
        <v>1030</v>
      </c>
      <c r="H31" s="236">
        <f t="shared" si="2"/>
        <v>1130</v>
      </c>
      <c r="I31" s="236">
        <f t="shared" si="3"/>
        <v>1230</v>
      </c>
      <c r="J31" s="236">
        <f t="shared" si="4"/>
        <v>1330</v>
      </c>
      <c r="K31" s="236">
        <f t="shared" si="5"/>
        <v>1430</v>
      </c>
      <c r="L31" s="237">
        <f t="shared" si="6"/>
        <v>1530</v>
      </c>
      <c r="M31" s="237">
        <f t="shared" si="7"/>
        <v>1630</v>
      </c>
      <c r="N31" s="237">
        <f t="shared" si="8"/>
        <v>1830</v>
      </c>
      <c r="O31" s="237">
        <f t="shared" si="9"/>
        <v>2830</v>
      </c>
    </row>
    <row r="32" spans="1:15" ht="11.25" customHeight="1">
      <c r="A32" s="314"/>
      <c r="B32" s="238" t="s">
        <v>47</v>
      </c>
      <c r="C32" s="234" t="s">
        <v>94</v>
      </c>
      <c r="D32" s="235" t="s">
        <v>95</v>
      </c>
      <c r="E32" s="231">
        <v>890</v>
      </c>
      <c r="F32" s="231">
        <f t="shared" si="0"/>
        <v>930</v>
      </c>
      <c r="G32" s="236">
        <f t="shared" si="1"/>
        <v>1030</v>
      </c>
      <c r="H32" s="236">
        <f t="shared" si="2"/>
        <v>1130</v>
      </c>
      <c r="I32" s="236">
        <f t="shared" si="3"/>
        <v>1230</v>
      </c>
      <c r="J32" s="236">
        <f t="shared" si="4"/>
        <v>1330</v>
      </c>
      <c r="K32" s="236">
        <f t="shared" si="5"/>
        <v>1430</v>
      </c>
      <c r="L32" s="237">
        <f t="shared" si="6"/>
        <v>1530</v>
      </c>
      <c r="M32" s="237">
        <f t="shared" si="7"/>
        <v>1630</v>
      </c>
      <c r="N32" s="237">
        <f t="shared" si="8"/>
        <v>1830</v>
      </c>
      <c r="O32" s="237">
        <f t="shared" si="9"/>
        <v>2830</v>
      </c>
    </row>
    <row r="33" spans="1:15" ht="11.25" customHeight="1">
      <c r="A33" s="314"/>
      <c r="B33" s="238" t="s">
        <v>48</v>
      </c>
      <c r="C33" s="234" t="s">
        <v>94</v>
      </c>
      <c r="D33" s="235" t="s">
        <v>95</v>
      </c>
      <c r="E33" s="231">
        <v>890</v>
      </c>
      <c r="F33" s="231">
        <f t="shared" si="0"/>
        <v>930</v>
      </c>
      <c r="G33" s="236">
        <f t="shared" si="1"/>
        <v>1030</v>
      </c>
      <c r="H33" s="236">
        <f t="shared" si="2"/>
        <v>1130</v>
      </c>
      <c r="I33" s="236">
        <f t="shared" si="3"/>
        <v>1230</v>
      </c>
      <c r="J33" s="236">
        <f t="shared" si="4"/>
        <v>1330</v>
      </c>
      <c r="K33" s="236">
        <f t="shared" si="5"/>
        <v>1430</v>
      </c>
      <c r="L33" s="237">
        <f t="shared" si="6"/>
        <v>1530</v>
      </c>
      <c r="M33" s="237">
        <f t="shared" si="7"/>
        <v>1630</v>
      </c>
      <c r="N33" s="237">
        <f t="shared" si="8"/>
        <v>1830</v>
      </c>
      <c r="O33" s="237">
        <f t="shared" si="9"/>
        <v>2830</v>
      </c>
    </row>
    <row r="34" spans="1:15" ht="11.25" customHeight="1">
      <c r="A34" s="314"/>
      <c r="B34" s="238" t="s">
        <v>48</v>
      </c>
      <c r="C34" s="234" t="s">
        <v>96</v>
      </c>
      <c r="D34" s="235" t="s">
        <v>95</v>
      </c>
      <c r="E34" s="231">
        <v>890</v>
      </c>
      <c r="F34" s="231">
        <f>2*50+E34</f>
        <v>990</v>
      </c>
      <c r="G34" s="236">
        <f>7*50+E34</f>
        <v>1240</v>
      </c>
      <c r="H34" s="236">
        <f>12*50+E34</f>
        <v>1490</v>
      </c>
      <c r="I34" s="236">
        <f>17*50+E34</f>
        <v>1740</v>
      </c>
      <c r="J34" s="236">
        <f>22*50+E34</f>
        <v>1990</v>
      </c>
      <c r="K34" s="236">
        <f>27*50+E34</f>
        <v>2240</v>
      </c>
      <c r="L34" s="237">
        <f>32*50+E34</f>
        <v>2490</v>
      </c>
      <c r="M34" s="237">
        <f>37*50+E34</f>
        <v>2740</v>
      </c>
      <c r="N34" s="237">
        <f>47*50+E34</f>
        <v>3240</v>
      </c>
      <c r="O34" s="237">
        <f>97*50+E34</f>
        <v>5740</v>
      </c>
    </row>
    <row r="35" spans="1:15" ht="11.25" customHeight="1">
      <c r="A35" s="313" t="s">
        <v>49</v>
      </c>
      <c r="B35" s="263" t="s">
        <v>50</v>
      </c>
      <c r="C35" s="264" t="s">
        <v>94</v>
      </c>
      <c r="D35" s="265" t="s">
        <v>95</v>
      </c>
      <c r="E35" s="266">
        <v>890</v>
      </c>
      <c r="F35" s="266">
        <f t="shared" si="0"/>
        <v>930</v>
      </c>
      <c r="G35" s="267">
        <f t="shared" si="1"/>
        <v>1030</v>
      </c>
      <c r="H35" s="267">
        <f t="shared" si="2"/>
        <v>1130</v>
      </c>
      <c r="I35" s="267">
        <f t="shared" si="3"/>
        <v>1230</v>
      </c>
      <c r="J35" s="267">
        <f t="shared" si="4"/>
        <v>1330</v>
      </c>
      <c r="K35" s="267">
        <f t="shared" si="5"/>
        <v>1430</v>
      </c>
      <c r="L35" s="268">
        <f t="shared" si="6"/>
        <v>1530</v>
      </c>
      <c r="M35" s="268">
        <f t="shared" si="7"/>
        <v>1630</v>
      </c>
      <c r="N35" s="268">
        <f t="shared" si="8"/>
        <v>1830</v>
      </c>
      <c r="O35" s="268">
        <f t="shared" si="9"/>
        <v>2830</v>
      </c>
    </row>
    <row r="36" spans="1:15" ht="11.25" customHeight="1">
      <c r="A36" s="313"/>
      <c r="B36" s="263" t="s">
        <v>51</v>
      </c>
      <c r="C36" s="264" t="s">
        <v>94</v>
      </c>
      <c r="D36" s="265" t="s">
        <v>95</v>
      </c>
      <c r="E36" s="266">
        <v>890</v>
      </c>
      <c r="F36" s="266">
        <f t="shared" si="0"/>
        <v>930</v>
      </c>
      <c r="G36" s="267">
        <f t="shared" si="1"/>
        <v>1030</v>
      </c>
      <c r="H36" s="267">
        <f t="shared" si="2"/>
        <v>1130</v>
      </c>
      <c r="I36" s="267">
        <f t="shared" si="3"/>
        <v>1230</v>
      </c>
      <c r="J36" s="267">
        <f t="shared" si="4"/>
        <v>1330</v>
      </c>
      <c r="K36" s="267">
        <f t="shared" si="5"/>
        <v>1430</v>
      </c>
      <c r="L36" s="268">
        <f t="shared" si="6"/>
        <v>1530</v>
      </c>
      <c r="M36" s="268">
        <f t="shared" si="7"/>
        <v>1630</v>
      </c>
      <c r="N36" s="268">
        <f t="shared" si="8"/>
        <v>1830</v>
      </c>
      <c r="O36" s="268">
        <f t="shared" si="9"/>
        <v>2830</v>
      </c>
    </row>
    <row r="37" spans="1:15" ht="11.25" customHeight="1">
      <c r="A37" s="313"/>
      <c r="B37" s="263" t="s">
        <v>52</v>
      </c>
      <c r="C37" s="264" t="s">
        <v>94</v>
      </c>
      <c r="D37" s="265" t="s">
        <v>95</v>
      </c>
      <c r="E37" s="266">
        <v>890</v>
      </c>
      <c r="F37" s="266">
        <f t="shared" si="0"/>
        <v>930</v>
      </c>
      <c r="G37" s="267">
        <f t="shared" si="1"/>
        <v>1030</v>
      </c>
      <c r="H37" s="267">
        <f t="shared" si="2"/>
        <v>1130</v>
      </c>
      <c r="I37" s="267">
        <f t="shared" si="3"/>
        <v>1230</v>
      </c>
      <c r="J37" s="267">
        <f t="shared" si="4"/>
        <v>1330</v>
      </c>
      <c r="K37" s="267">
        <f t="shared" si="5"/>
        <v>1430</v>
      </c>
      <c r="L37" s="268">
        <f t="shared" si="6"/>
        <v>1530</v>
      </c>
      <c r="M37" s="268">
        <f t="shared" si="7"/>
        <v>1630</v>
      </c>
      <c r="N37" s="268">
        <f t="shared" si="8"/>
        <v>1830</v>
      </c>
      <c r="O37" s="268">
        <f t="shared" si="9"/>
        <v>2830</v>
      </c>
    </row>
    <row r="38" spans="1:15" ht="11.25" customHeight="1">
      <c r="A38" s="313"/>
      <c r="B38" s="269" t="s">
        <v>53</v>
      </c>
      <c r="C38" s="264" t="s">
        <v>94</v>
      </c>
      <c r="D38" s="265" t="s">
        <v>95</v>
      </c>
      <c r="E38" s="266">
        <v>890</v>
      </c>
      <c r="F38" s="266">
        <f t="shared" si="0"/>
        <v>930</v>
      </c>
      <c r="G38" s="267">
        <f t="shared" si="1"/>
        <v>1030</v>
      </c>
      <c r="H38" s="267">
        <f t="shared" si="2"/>
        <v>1130</v>
      </c>
      <c r="I38" s="267">
        <f t="shared" si="3"/>
        <v>1230</v>
      </c>
      <c r="J38" s="267">
        <f t="shared" si="4"/>
        <v>1330</v>
      </c>
      <c r="K38" s="267">
        <f t="shared" si="5"/>
        <v>1430</v>
      </c>
      <c r="L38" s="268">
        <f t="shared" si="6"/>
        <v>1530</v>
      </c>
      <c r="M38" s="268">
        <f t="shared" si="7"/>
        <v>1630</v>
      </c>
      <c r="N38" s="268">
        <f t="shared" si="8"/>
        <v>1830</v>
      </c>
      <c r="O38" s="268">
        <f t="shared" si="9"/>
        <v>2830</v>
      </c>
    </row>
    <row r="39" spans="1:15" ht="11.25" customHeight="1">
      <c r="A39" s="313"/>
      <c r="B39" s="269" t="s">
        <v>53</v>
      </c>
      <c r="C39" s="264" t="s">
        <v>96</v>
      </c>
      <c r="D39" s="265" t="s">
        <v>95</v>
      </c>
      <c r="E39" s="266">
        <v>890</v>
      </c>
      <c r="F39" s="266">
        <f>2*50+E39</f>
        <v>990</v>
      </c>
      <c r="G39" s="267">
        <f>7*50+E39</f>
        <v>1240</v>
      </c>
      <c r="H39" s="267">
        <f>12*50+E39</f>
        <v>1490</v>
      </c>
      <c r="I39" s="267">
        <f>17*50+E39</f>
        <v>1740</v>
      </c>
      <c r="J39" s="267">
        <f>22*50+E39</f>
        <v>1990</v>
      </c>
      <c r="K39" s="267">
        <f>27*50+E39</f>
        <v>2240</v>
      </c>
      <c r="L39" s="268">
        <f>32*50+E39</f>
        <v>2490</v>
      </c>
      <c r="M39" s="268">
        <f>37*50+E39</f>
        <v>2740</v>
      </c>
      <c r="N39" s="268">
        <f>47*50+E39</f>
        <v>3240</v>
      </c>
      <c r="O39" s="268">
        <f>97*50+E39</f>
        <v>5740</v>
      </c>
    </row>
    <row r="40" spans="1:15" ht="11.25" customHeight="1">
      <c r="A40" s="318" t="s">
        <v>54</v>
      </c>
      <c r="B40" s="10" t="s">
        <v>55</v>
      </c>
      <c r="C40" s="11" t="s">
        <v>94</v>
      </c>
      <c r="D40" s="233" t="s">
        <v>95</v>
      </c>
      <c r="E40" s="226">
        <v>990</v>
      </c>
      <c r="F40" s="226">
        <f t="shared" si="0"/>
        <v>1030</v>
      </c>
      <c r="G40" s="13">
        <f t="shared" si="1"/>
        <v>1130</v>
      </c>
      <c r="H40" s="13">
        <f t="shared" si="2"/>
        <v>1230</v>
      </c>
      <c r="I40" s="13">
        <f t="shared" si="3"/>
        <v>1330</v>
      </c>
      <c r="J40" s="13">
        <f t="shared" si="4"/>
        <v>1430</v>
      </c>
      <c r="K40" s="13">
        <f t="shared" si="5"/>
        <v>1530</v>
      </c>
      <c r="L40" s="14">
        <f t="shared" si="6"/>
        <v>1630</v>
      </c>
      <c r="M40" s="14">
        <f t="shared" si="7"/>
        <v>1730</v>
      </c>
      <c r="N40" s="14">
        <f t="shared" si="8"/>
        <v>1930</v>
      </c>
      <c r="O40" s="14">
        <f t="shared" si="9"/>
        <v>2930</v>
      </c>
    </row>
    <row r="41" spans="1:15" ht="11.25" customHeight="1">
      <c r="A41" s="318"/>
      <c r="B41" s="10" t="s">
        <v>56</v>
      </c>
      <c r="C41" s="11" t="s">
        <v>94</v>
      </c>
      <c r="D41" s="233" t="s">
        <v>95</v>
      </c>
      <c r="E41" s="226">
        <v>990</v>
      </c>
      <c r="F41" s="226">
        <f t="shared" si="0"/>
        <v>1030</v>
      </c>
      <c r="G41" s="13">
        <f t="shared" si="1"/>
        <v>1130</v>
      </c>
      <c r="H41" s="13">
        <f t="shared" si="2"/>
        <v>1230</v>
      </c>
      <c r="I41" s="13">
        <f t="shared" si="3"/>
        <v>1330</v>
      </c>
      <c r="J41" s="13">
        <f t="shared" si="4"/>
        <v>1430</v>
      </c>
      <c r="K41" s="13">
        <f t="shared" si="5"/>
        <v>1530</v>
      </c>
      <c r="L41" s="14">
        <f t="shared" si="6"/>
        <v>1630</v>
      </c>
      <c r="M41" s="14">
        <f t="shared" si="7"/>
        <v>1730</v>
      </c>
      <c r="N41" s="14">
        <f t="shared" si="8"/>
        <v>1930</v>
      </c>
      <c r="O41" s="14">
        <f t="shared" si="9"/>
        <v>2930</v>
      </c>
    </row>
    <row r="42" spans="1:15" ht="11.25" customHeight="1">
      <c r="A42" s="318"/>
      <c r="B42" s="10" t="s">
        <v>57</v>
      </c>
      <c r="C42" s="11" t="s">
        <v>94</v>
      </c>
      <c r="D42" s="233" t="s">
        <v>95</v>
      </c>
      <c r="E42" s="226">
        <v>990</v>
      </c>
      <c r="F42" s="226">
        <f t="shared" si="0"/>
        <v>1030</v>
      </c>
      <c r="G42" s="13">
        <f t="shared" si="1"/>
        <v>1130</v>
      </c>
      <c r="H42" s="13">
        <f t="shared" si="2"/>
        <v>1230</v>
      </c>
      <c r="I42" s="13">
        <f t="shared" si="3"/>
        <v>1330</v>
      </c>
      <c r="J42" s="13">
        <f t="shared" si="4"/>
        <v>1430</v>
      </c>
      <c r="K42" s="13">
        <f t="shared" si="5"/>
        <v>1530</v>
      </c>
      <c r="L42" s="14">
        <f t="shared" si="6"/>
        <v>1630</v>
      </c>
      <c r="M42" s="14">
        <f t="shared" si="7"/>
        <v>1730</v>
      </c>
      <c r="N42" s="14">
        <f t="shared" si="8"/>
        <v>1930</v>
      </c>
      <c r="O42" s="14">
        <f t="shared" si="9"/>
        <v>2930</v>
      </c>
    </row>
    <row r="43" spans="1:15" ht="11.25" customHeight="1">
      <c r="A43" s="318"/>
      <c r="B43" s="15" t="s">
        <v>58</v>
      </c>
      <c r="C43" s="11" t="s">
        <v>94</v>
      </c>
      <c r="D43" s="233" t="s">
        <v>95</v>
      </c>
      <c r="E43" s="226">
        <v>990</v>
      </c>
      <c r="F43" s="226">
        <f t="shared" si="0"/>
        <v>1030</v>
      </c>
      <c r="G43" s="13">
        <f t="shared" si="1"/>
        <v>1130</v>
      </c>
      <c r="H43" s="13">
        <f t="shared" si="2"/>
        <v>1230</v>
      </c>
      <c r="I43" s="13">
        <f t="shared" si="3"/>
        <v>1330</v>
      </c>
      <c r="J43" s="13">
        <f t="shared" si="4"/>
        <v>1430</v>
      </c>
      <c r="K43" s="13">
        <f t="shared" si="5"/>
        <v>1530</v>
      </c>
      <c r="L43" s="14">
        <f t="shared" si="6"/>
        <v>1630</v>
      </c>
      <c r="M43" s="14">
        <f t="shared" si="7"/>
        <v>1730</v>
      </c>
      <c r="N43" s="14">
        <f t="shared" si="8"/>
        <v>1930</v>
      </c>
      <c r="O43" s="14">
        <f t="shared" si="9"/>
        <v>2930</v>
      </c>
    </row>
    <row r="44" spans="1:15" ht="11.25" customHeight="1">
      <c r="A44" s="318"/>
      <c r="B44" s="15" t="s">
        <v>58</v>
      </c>
      <c r="C44" s="11" t="s">
        <v>96</v>
      </c>
      <c r="D44" s="233" t="s">
        <v>95</v>
      </c>
      <c r="E44" s="226">
        <v>990</v>
      </c>
      <c r="F44" s="226">
        <f>2*50+E44</f>
        <v>1090</v>
      </c>
      <c r="G44" s="13">
        <f>7*50+E44</f>
        <v>1340</v>
      </c>
      <c r="H44" s="13">
        <f>12*50+E44</f>
        <v>1590</v>
      </c>
      <c r="I44" s="13">
        <f>17*50+E44</f>
        <v>1840</v>
      </c>
      <c r="J44" s="13">
        <f>22*50+E44</f>
        <v>2090</v>
      </c>
      <c r="K44" s="13">
        <f>27*50+E44</f>
        <v>2340</v>
      </c>
      <c r="L44" s="14">
        <f>32*50+E44</f>
        <v>2590</v>
      </c>
      <c r="M44" s="14">
        <f>37*50+E44</f>
        <v>2840</v>
      </c>
      <c r="N44" s="14">
        <f>47*50+E44</f>
        <v>3340</v>
      </c>
      <c r="O44" s="14">
        <f>97*50+E44</f>
        <v>5840</v>
      </c>
    </row>
    <row r="45" spans="1:15" ht="11.25" customHeight="1">
      <c r="A45" s="317" t="s">
        <v>59</v>
      </c>
      <c r="B45" s="270" t="s">
        <v>60</v>
      </c>
      <c r="C45" s="271" t="s">
        <v>94</v>
      </c>
      <c r="D45" s="272" t="s">
        <v>95</v>
      </c>
      <c r="E45" s="273">
        <v>990</v>
      </c>
      <c r="F45" s="273">
        <f t="shared" si="0"/>
        <v>1030</v>
      </c>
      <c r="G45" s="274">
        <f t="shared" si="1"/>
        <v>1130</v>
      </c>
      <c r="H45" s="274">
        <f t="shared" si="2"/>
        <v>1230</v>
      </c>
      <c r="I45" s="274">
        <f t="shared" si="3"/>
        <v>1330</v>
      </c>
      <c r="J45" s="274">
        <f t="shared" si="4"/>
        <v>1430</v>
      </c>
      <c r="K45" s="274">
        <f t="shared" si="5"/>
        <v>1530</v>
      </c>
      <c r="L45" s="275">
        <f t="shared" si="6"/>
        <v>1630</v>
      </c>
      <c r="M45" s="275">
        <f t="shared" si="7"/>
        <v>1730</v>
      </c>
      <c r="N45" s="275">
        <f t="shared" si="8"/>
        <v>1930</v>
      </c>
      <c r="O45" s="275">
        <f t="shared" si="9"/>
        <v>2930</v>
      </c>
    </row>
    <row r="46" spans="1:15" ht="11.25" customHeight="1">
      <c r="A46" s="317"/>
      <c r="B46" s="270" t="s">
        <v>61</v>
      </c>
      <c r="C46" s="271" t="s">
        <v>94</v>
      </c>
      <c r="D46" s="272" t="s">
        <v>95</v>
      </c>
      <c r="E46" s="273">
        <v>990</v>
      </c>
      <c r="F46" s="273">
        <f t="shared" si="0"/>
        <v>1030</v>
      </c>
      <c r="G46" s="274">
        <f t="shared" si="1"/>
        <v>1130</v>
      </c>
      <c r="H46" s="274">
        <f t="shared" si="2"/>
        <v>1230</v>
      </c>
      <c r="I46" s="274">
        <f t="shared" si="3"/>
        <v>1330</v>
      </c>
      <c r="J46" s="274">
        <f t="shared" si="4"/>
        <v>1430</v>
      </c>
      <c r="K46" s="274">
        <f t="shared" si="5"/>
        <v>1530</v>
      </c>
      <c r="L46" s="275">
        <f t="shared" si="6"/>
        <v>1630</v>
      </c>
      <c r="M46" s="275">
        <f t="shared" si="7"/>
        <v>1730</v>
      </c>
      <c r="N46" s="275">
        <f t="shared" si="8"/>
        <v>1930</v>
      </c>
      <c r="O46" s="275">
        <f t="shared" si="9"/>
        <v>2930</v>
      </c>
    </row>
    <row r="47" spans="1:15" ht="11.25" customHeight="1">
      <c r="A47" s="317"/>
      <c r="B47" s="270" t="s">
        <v>62</v>
      </c>
      <c r="C47" s="271" t="s">
        <v>94</v>
      </c>
      <c r="D47" s="272" t="s">
        <v>95</v>
      </c>
      <c r="E47" s="273">
        <v>990</v>
      </c>
      <c r="F47" s="273">
        <f t="shared" si="0"/>
        <v>1030</v>
      </c>
      <c r="G47" s="274">
        <f t="shared" si="1"/>
        <v>1130</v>
      </c>
      <c r="H47" s="274">
        <f t="shared" si="2"/>
        <v>1230</v>
      </c>
      <c r="I47" s="274">
        <f t="shared" si="3"/>
        <v>1330</v>
      </c>
      <c r="J47" s="274">
        <f t="shared" si="4"/>
        <v>1430</v>
      </c>
      <c r="K47" s="274">
        <f t="shared" si="5"/>
        <v>1530</v>
      </c>
      <c r="L47" s="275">
        <f t="shared" si="6"/>
        <v>1630</v>
      </c>
      <c r="M47" s="275">
        <f t="shared" si="7"/>
        <v>1730</v>
      </c>
      <c r="N47" s="275">
        <f t="shared" si="8"/>
        <v>1930</v>
      </c>
      <c r="O47" s="275">
        <f t="shared" si="9"/>
        <v>2930</v>
      </c>
    </row>
    <row r="48" spans="1:15" ht="11.25" customHeight="1">
      <c r="A48" s="317"/>
      <c r="B48" s="276" t="s">
        <v>63</v>
      </c>
      <c r="C48" s="271" t="s">
        <v>94</v>
      </c>
      <c r="D48" s="272" t="s">
        <v>95</v>
      </c>
      <c r="E48" s="273">
        <v>990</v>
      </c>
      <c r="F48" s="273">
        <f t="shared" si="0"/>
        <v>1030</v>
      </c>
      <c r="G48" s="274">
        <f t="shared" si="1"/>
        <v>1130</v>
      </c>
      <c r="H48" s="274">
        <f t="shared" si="2"/>
        <v>1230</v>
      </c>
      <c r="I48" s="274">
        <f t="shared" si="3"/>
        <v>1330</v>
      </c>
      <c r="J48" s="274">
        <f t="shared" si="4"/>
        <v>1430</v>
      </c>
      <c r="K48" s="274">
        <f t="shared" si="5"/>
        <v>1530</v>
      </c>
      <c r="L48" s="275">
        <f t="shared" si="6"/>
        <v>1630</v>
      </c>
      <c r="M48" s="275">
        <f t="shared" si="7"/>
        <v>1730</v>
      </c>
      <c r="N48" s="275">
        <f t="shared" si="8"/>
        <v>1930</v>
      </c>
      <c r="O48" s="275">
        <f t="shared" si="9"/>
        <v>2930</v>
      </c>
    </row>
    <row r="49" spans="1:15" ht="11.25" customHeight="1">
      <c r="A49" s="317"/>
      <c r="B49" s="276" t="s">
        <v>63</v>
      </c>
      <c r="C49" s="271" t="s">
        <v>96</v>
      </c>
      <c r="D49" s="272" t="s">
        <v>95</v>
      </c>
      <c r="E49" s="273">
        <v>990</v>
      </c>
      <c r="F49" s="273">
        <f>2*50+E49</f>
        <v>1090</v>
      </c>
      <c r="G49" s="274">
        <f>7*50+E49</f>
        <v>1340</v>
      </c>
      <c r="H49" s="274">
        <f>12*50+E49</f>
        <v>1590</v>
      </c>
      <c r="I49" s="274">
        <f>17*50+E49</f>
        <v>1840</v>
      </c>
      <c r="J49" s="274">
        <f>22*50+E49</f>
        <v>2090</v>
      </c>
      <c r="K49" s="274">
        <f>27*50+E49</f>
        <v>2340</v>
      </c>
      <c r="L49" s="275">
        <f>32*50+E49</f>
        <v>2590</v>
      </c>
      <c r="M49" s="275">
        <f>37*50+E49</f>
        <v>2840</v>
      </c>
      <c r="N49" s="275">
        <f>47*50+E49</f>
        <v>3340</v>
      </c>
      <c r="O49" s="275">
        <f>97*50+E49</f>
        <v>5840</v>
      </c>
    </row>
    <row r="50" spans="1:15" ht="11.25" customHeight="1">
      <c r="A50" s="327" t="s">
        <v>486</v>
      </c>
      <c r="B50" s="76" t="s">
        <v>64</v>
      </c>
      <c r="C50" s="234" t="s">
        <v>94</v>
      </c>
      <c r="D50" s="235" t="s">
        <v>95</v>
      </c>
      <c r="E50" s="231">
        <v>2200</v>
      </c>
      <c r="F50" s="231">
        <f t="shared" si="0"/>
        <v>2240</v>
      </c>
      <c r="G50" s="236">
        <f>7*20+E50</f>
        <v>2340</v>
      </c>
      <c r="H50" s="236">
        <f>12*20+E50</f>
        <v>2440</v>
      </c>
      <c r="I50" s="236">
        <f>17*20+E50</f>
        <v>2540</v>
      </c>
      <c r="J50" s="236">
        <f>22*20+E50</f>
        <v>2640</v>
      </c>
      <c r="K50" s="236">
        <f>27*20+E50</f>
        <v>2740</v>
      </c>
      <c r="L50" s="237">
        <f>32*20+E50</f>
        <v>2840</v>
      </c>
      <c r="M50" s="237">
        <f>37*20+E50</f>
        <v>2940</v>
      </c>
      <c r="N50" s="237">
        <f>47*20+E50</f>
        <v>3140</v>
      </c>
      <c r="O50" s="237">
        <f>97*20+E50</f>
        <v>4140</v>
      </c>
    </row>
    <row r="51" spans="1:15" ht="11.25" customHeight="1">
      <c r="A51" s="328"/>
      <c r="B51" s="76" t="s">
        <v>65</v>
      </c>
      <c r="C51" s="234" t="s">
        <v>94</v>
      </c>
      <c r="D51" s="235" t="s">
        <v>95</v>
      </c>
      <c r="E51" s="231">
        <v>2200</v>
      </c>
      <c r="F51" s="231">
        <f t="shared" si="0"/>
        <v>2240</v>
      </c>
      <c r="G51" s="236">
        <f>7*20+E51</f>
        <v>2340</v>
      </c>
      <c r="H51" s="236">
        <f>12*20+E51</f>
        <v>2440</v>
      </c>
      <c r="I51" s="236">
        <f>17*20+E51</f>
        <v>2540</v>
      </c>
      <c r="J51" s="236">
        <f>22*20+E51</f>
        <v>2640</v>
      </c>
      <c r="K51" s="236">
        <f>27*20+E51</f>
        <v>2740</v>
      </c>
      <c r="L51" s="237">
        <f>32*20+E51</f>
        <v>2840</v>
      </c>
      <c r="M51" s="237">
        <f>37*20+E51</f>
        <v>2940</v>
      </c>
      <c r="N51" s="237">
        <f>47*20+E51</f>
        <v>3140</v>
      </c>
      <c r="O51" s="237">
        <f>97*20+E51</f>
        <v>4140</v>
      </c>
    </row>
    <row r="52" spans="1:15" ht="11.25" customHeight="1">
      <c r="A52" s="328"/>
      <c r="B52" s="76" t="s">
        <v>66</v>
      </c>
      <c r="C52" s="234" t="s">
        <v>94</v>
      </c>
      <c r="D52" s="235" t="s">
        <v>95</v>
      </c>
      <c r="E52" s="231">
        <v>2200</v>
      </c>
      <c r="F52" s="231">
        <f t="shared" si="0"/>
        <v>2240</v>
      </c>
      <c r="G52" s="236">
        <f>7*20+E52</f>
        <v>2340</v>
      </c>
      <c r="H52" s="236">
        <f>12*20+E52</f>
        <v>2440</v>
      </c>
      <c r="I52" s="236">
        <f>17*20+E52</f>
        <v>2540</v>
      </c>
      <c r="J52" s="236">
        <f>22*20+E52</f>
        <v>2640</v>
      </c>
      <c r="K52" s="236">
        <f>27*20+E52</f>
        <v>2740</v>
      </c>
      <c r="L52" s="237">
        <f>32*20+E52</f>
        <v>2840</v>
      </c>
      <c r="M52" s="237">
        <f>37*20+E52</f>
        <v>2940</v>
      </c>
      <c r="N52" s="237">
        <f>47*20+E52</f>
        <v>3140</v>
      </c>
      <c r="O52" s="237">
        <f>97*20+E52</f>
        <v>4140</v>
      </c>
    </row>
    <row r="53" spans="1:15" ht="11.25" customHeight="1">
      <c r="A53" s="328"/>
      <c r="B53" s="76" t="s">
        <v>67</v>
      </c>
      <c r="C53" s="234" t="s">
        <v>94</v>
      </c>
      <c r="D53" s="235" t="s">
        <v>95</v>
      </c>
      <c r="E53" s="231">
        <v>2200</v>
      </c>
      <c r="F53" s="231">
        <f t="shared" si="0"/>
        <v>2240</v>
      </c>
      <c r="G53" s="236">
        <f>7*20+E53</f>
        <v>2340</v>
      </c>
      <c r="H53" s="236">
        <f>12*20+E53</f>
        <v>2440</v>
      </c>
      <c r="I53" s="236">
        <f>17*20+E53</f>
        <v>2540</v>
      </c>
      <c r="J53" s="236">
        <f>22*20+E53</f>
        <v>2640</v>
      </c>
      <c r="K53" s="236">
        <f>27*20+E53</f>
        <v>2740</v>
      </c>
      <c r="L53" s="237">
        <f>32*20+E53</f>
        <v>2840</v>
      </c>
      <c r="M53" s="237">
        <f>37*20+E53</f>
        <v>2940</v>
      </c>
      <c r="N53" s="237">
        <f>47*20+E53</f>
        <v>3140</v>
      </c>
      <c r="O53" s="237">
        <f>97*20+E53</f>
        <v>4140</v>
      </c>
    </row>
    <row r="54" spans="1:15" ht="11.25" customHeight="1">
      <c r="A54" s="329"/>
      <c r="B54" s="76" t="s">
        <v>67</v>
      </c>
      <c r="C54" s="234" t="s">
        <v>96</v>
      </c>
      <c r="D54" s="235" t="s">
        <v>95</v>
      </c>
      <c r="E54" s="231">
        <v>2200</v>
      </c>
      <c r="F54" s="231">
        <f>2*50+E54</f>
        <v>2300</v>
      </c>
      <c r="G54" s="236">
        <f>7*50+E54</f>
        <v>2550</v>
      </c>
      <c r="H54" s="236">
        <f>12*50+E54</f>
        <v>2800</v>
      </c>
      <c r="I54" s="236">
        <f>17*50+E54</f>
        <v>3050</v>
      </c>
      <c r="J54" s="236">
        <f>22*50+E54</f>
        <v>3300</v>
      </c>
      <c r="K54" s="236">
        <f>27*50+E54</f>
        <v>3550</v>
      </c>
      <c r="L54" s="237">
        <f>32*50+E54</f>
        <v>3800</v>
      </c>
      <c r="M54" s="237">
        <f>37*50+E54</f>
        <v>4050</v>
      </c>
      <c r="N54" s="237">
        <f>47*50+E54</f>
        <v>4550</v>
      </c>
      <c r="O54" s="237">
        <f>97*50+E54</f>
        <v>7050</v>
      </c>
    </row>
    <row r="55" spans="1:15" ht="11.25" customHeight="1">
      <c r="A55" s="326" t="s">
        <v>68</v>
      </c>
      <c r="B55" s="280" t="s">
        <v>69</v>
      </c>
      <c r="C55" s="281" t="s">
        <v>94</v>
      </c>
      <c r="D55" s="282" t="s">
        <v>95</v>
      </c>
      <c r="E55" s="283">
        <v>3200</v>
      </c>
      <c r="F55" s="283">
        <f t="shared" si="0"/>
        <v>3240</v>
      </c>
      <c r="G55" s="283">
        <f>7*20+E55</f>
        <v>3340</v>
      </c>
      <c r="H55" s="283">
        <f>12*20+E55</f>
        <v>3440</v>
      </c>
      <c r="I55" s="283">
        <f>17*20+E55</f>
        <v>3540</v>
      </c>
      <c r="J55" s="283">
        <f>22*20+E55</f>
        <v>3640</v>
      </c>
      <c r="K55" s="283">
        <f>27*20+E55</f>
        <v>3740</v>
      </c>
      <c r="L55" s="284">
        <f>32*20+E55</f>
        <v>3840</v>
      </c>
      <c r="M55" s="284">
        <f>37*20+E55</f>
        <v>3940</v>
      </c>
      <c r="N55" s="284">
        <f>47*20+E55</f>
        <v>4140</v>
      </c>
      <c r="O55" s="284">
        <f>97*20+E55</f>
        <v>5140</v>
      </c>
    </row>
    <row r="56" spans="1:15" ht="11.25" customHeight="1">
      <c r="A56" s="326"/>
      <c r="B56" s="280" t="s">
        <v>70</v>
      </c>
      <c r="C56" s="281" t="s">
        <v>94</v>
      </c>
      <c r="D56" s="282" t="s">
        <v>95</v>
      </c>
      <c r="E56" s="283">
        <v>3200</v>
      </c>
      <c r="F56" s="283">
        <f t="shared" si="0"/>
        <v>3240</v>
      </c>
      <c r="G56" s="283">
        <f>7*20+E56</f>
        <v>3340</v>
      </c>
      <c r="H56" s="283">
        <f>12*20+E56</f>
        <v>3440</v>
      </c>
      <c r="I56" s="283">
        <f>17*20+E56</f>
        <v>3540</v>
      </c>
      <c r="J56" s="283">
        <f>22*20+E56</f>
        <v>3640</v>
      </c>
      <c r="K56" s="283">
        <f>27*20+E56</f>
        <v>3740</v>
      </c>
      <c r="L56" s="284">
        <f>32*20+E56</f>
        <v>3840</v>
      </c>
      <c r="M56" s="284">
        <f>37*20+E56</f>
        <v>3940</v>
      </c>
      <c r="N56" s="284">
        <f>47*20+E56</f>
        <v>4140</v>
      </c>
      <c r="O56" s="284">
        <f>97*20+E56</f>
        <v>5140</v>
      </c>
    </row>
    <row r="57" spans="1:15" ht="11.25" customHeight="1">
      <c r="A57" s="326"/>
      <c r="B57" s="280" t="s">
        <v>71</v>
      </c>
      <c r="C57" s="281" t="s">
        <v>94</v>
      </c>
      <c r="D57" s="282" t="s">
        <v>95</v>
      </c>
      <c r="E57" s="283">
        <v>3200</v>
      </c>
      <c r="F57" s="283">
        <f t="shared" si="0"/>
        <v>3240</v>
      </c>
      <c r="G57" s="283">
        <f>7*20+E57</f>
        <v>3340</v>
      </c>
      <c r="H57" s="283">
        <f>12*20+E57</f>
        <v>3440</v>
      </c>
      <c r="I57" s="283">
        <f>17*20+E57</f>
        <v>3540</v>
      </c>
      <c r="J57" s="283">
        <f>22*20+E57</f>
        <v>3640</v>
      </c>
      <c r="K57" s="283">
        <f>27*20+E57</f>
        <v>3740</v>
      </c>
      <c r="L57" s="284">
        <f>32*20+E57</f>
        <v>3840</v>
      </c>
      <c r="M57" s="284">
        <f>37*20+E57</f>
        <v>3940</v>
      </c>
      <c r="N57" s="284">
        <f>47*20+E57</f>
        <v>4140</v>
      </c>
      <c r="O57" s="284">
        <f>97*20+E57</f>
        <v>5140</v>
      </c>
    </row>
    <row r="58" spans="1:15" ht="11.25" customHeight="1">
      <c r="A58" s="326"/>
      <c r="B58" s="285" t="s">
        <v>72</v>
      </c>
      <c r="C58" s="281" t="s">
        <v>94</v>
      </c>
      <c r="D58" s="282" t="s">
        <v>95</v>
      </c>
      <c r="E58" s="283">
        <v>3200</v>
      </c>
      <c r="F58" s="283">
        <f t="shared" si="0"/>
        <v>3240</v>
      </c>
      <c r="G58" s="283">
        <f>7*20+E58</f>
        <v>3340</v>
      </c>
      <c r="H58" s="283">
        <f>12*20+E58</f>
        <v>3440</v>
      </c>
      <c r="I58" s="283">
        <f>17*20+E58</f>
        <v>3540</v>
      </c>
      <c r="J58" s="283">
        <f>22*20+E58</f>
        <v>3640</v>
      </c>
      <c r="K58" s="283">
        <f>27*20+E58</f>
        <v>3740</v>
      </c>
      <c r="L58" s="284">
        <f>32*20+E58</f>
        <v>3840</v>
      </c>
      <c r="M58" s="284">
        <f>37*20+E58</f>
        <v>3940</v>
      </c>
      <c r="N58" s="284">
        <f>47*20+E58</f>
        <v>4140</v>
      </c>
      <c r="O58" s="284">
        <f>97*20+E58</f>
        <v>5140</v>
      </c>
    </row>
    <row r="59" spans="1:15" ht="11.25" customHeight="1">
      <c r="A59" s="326"/>
      <c r="B59" s="285" t="s">
        <v>72</v>
      </c>
      <c r="C59" s="281" t="s">
        <v>96</v>
      </c>
      <c r="D59" s="282" t="s">
        <v>95</v>
      </c>
      <c r="E59" s="283">
        <v>3200</v>
      </c>
      <c r="F59" s="283">
        <f>2*50+E59</f>
        <v>3300</v>
      </c>
      <c r="G59" s="283">
        <f>7*50+E59</f>
        <v>3550</v>
      </c>
      <c r="H59" s="283">
        <f>12*50+E59</f>
        <v>3800</v>
      </c>
      <c r="I59" s="283">
        <f>17*50+E59</f>
        <v>4050</v>
      </c>
      <c r="J59" s="283">
        <f>22*50+E59</f>
        <v>4300</v>
      </c>
      <c r="K59" s="283">
        <f>27*50+E59</f>
        <v>4550</v>
      </c>
      <c r="L59" s="284">
        <f>32*50+E59</f>
        <v>4800</v>
      </c>
      <c r="M59" s="284">
        <f>37*50+E59</f>
        <v>5050</v>
      </c>
      <c r="N59" s="284">
        <f>47*50+E59</f>
        <v>5550</v>
      </c>
      <c r="O59" s="284">
        <f>97*50+E59</f>
        <v>8050</v>
      </c>
    </row>
    <row r="60" spans="1:15" ht="11.25" customHeight="1">
      <c r="A60" s="317" t="s">
        <v>73</v>
      </c>
      <c r="B60" s="270" t="s">
        <v>74</v>
      </c>
      <c r="C60" s="271" t="s">
        <v>94</v>
      </c>
      <c r="D60" s="272" t="s">
        <v>95</v>
      </c>
      <c r="E60" s="273">
        <v>4000</v>
      </c>
      <c r="F60" s="273">
        <f aca="true" t="shared" si="10" ref="F60:F67">2*20+E60</f>
        <v>4040</v>
      </c>
      <c r="G60" s="274">
        <f>7*20+E60</f>
        <v>4140</v>
      </c>
      <c r="H60" s="274">
        <f>12*20+E60</f>
        <v>4240</v>
      </c>
      <c r="I60" s="274">
        <f>17*20+E60</f>
        <v>4340</v>
      </c>
      <c r="J60" s="274">
        <f>22*20+E60</f>
        <v>4440</v>
      </c>
      <c r="K60" s="274">
        <f>27*20+E60</f>
        <v>4540</v>
      </c>
      <c r="L60" s="275">
        <f>32*20+E60</f>
        <v>4640</v>
      </c>
      <c r="M60" s="275">
        <f>37*20+E60</f>
        <v>4740</v>
      </c>
      <c r="N60" s="275">
        <f>47*20+E60</f>
        <v>4940</v>
      </c>
      <c r="O60" s="275">
        <f>97*20+E60</f>
        <v>5940</v>
      </c>
    </row>
    <row r="61" spans="1:15" ht="11.25" customHeight="1">
      <c r="A61" s="317"/>
      <c r="B61" s="270" t="s">
        <v>75</v>
      </c>
      <c r="C61" s="271" t="s">
        <v>94</v>
      </c>
      <c r="D61" s="272" t="s">
        <v>95</v>
      </c>
      <c r="E61" s="273">
        <v>4000</v>
      </c>
      <c r="F61" s="273">
        <f t="shared" si="10"/>
        <v>4040</v>
      </c>
      <c r="G61" s="274">
        <f aca="true" t="shared" si="11" ref="G61:G67">7*20+E61</f>
        <v>4140</v>
      </c>
      <c r="H61" s="274">
        <f aca="true" t="shared" si="12" ref="H61:H67">12*20+E61</f>
        <v>4240</v>
      </c>
      <c r="I61" s="274">
        <f aca="true" t="shared" si="13" ref="I61:I67">17*20+E61</f>
        <v>4340</v>
      </c>
      <c r="J61" s="274">
        <f aca="true" t="shared" si="14" ref="J61:J67">22*20+E61</f>
        <v>4440</v>
      </c>
      <c r="K61" s="274">
        <f aca="true" t="shared" si="15" ref="K61:K67">27*20+E61</f>
        <v>4540</v>
      </c>
      <c r="L61" s="275">
        <f aca="true" t="shared" si="16" ref="L61:L67">32*20+E61</f>
        <v>4640</v>
      </c>
      <c r="M61" s="275">
        <f aca="true" t="shared" si="17" ref="M61:M67">37*20+E61</f>
        <v>4740</v>
      </c>
      <c r="N61" s="275">
        <f aca="true" t="shared" si="18" ref="N61:N67">47*20+E61</f>
        <v>4940</v>
      </c>
      <c r="O61" s="275">
        <f aca="true" t="shared" si="19" ref="O61:O67">97*20+E61</f>
        <v>5940</v>
      </c>
    </row>
    <row r="62" spans="1:15" ht="11.25" customHeight="1">
      <c r="A62" s="317"/>
      <c r="B62" s="276" t="s">
        <v>76</v>
      </c>
      <c r="C62" s="271" t="s">
        <v>94</v>
      </c>
      <c r="D62" s="272" t="s">
        <v>95</v>
      </c>
      <c r="E62" s="273">
        <v>4000</v>
      </c>
      <c r="F62" s="273">
        <f t="shared" si="10"/>
        <v>4040</v>
      </c>
      <c r="G62" s="274">
        <f t="shared" si="11"/>
        <v>4140</v>
      </c>
      <c r="H62" s="274">
        <f t="shared" si="12"/>
        <v>4240</v>
      </c>
      <c r="I62" s="274">
        <f t="shared" si="13"/>
        <v>4340</v>
      </c>
      <c r="J62" s="274">
        <f t="shared" si="14"/>
        <v>4440</v>
      </c>
      <c r="K62" s="274">
        <f t="shared" si="15"/>
        <v>4540</v>
      </c>
      <c r="L62" s="275">
        <f t="shared" si="16"/>
        <v>4640</v>
      </c>
      <c r="M62" s="275">
        <f t="shared" si="17"/>
        <v>4740</v>
      </c>
      <c r="N62" s="275">
        <f t="shared" si="18"/>
        <v>4940</v>
      </c>
      <c r="O62" s="275">
        <f t="shared" si="19"/>
        <v>5940</v>
      </c>
    </row>
    <row r="63" spans="1:15" ht="11.25" customHeight="1">
      <c r="A63" s="317"/>
      <c r="B63" s="276" t="s">
        <v>76</v>
      </c>
      <c r="C63" s="271" t="s">
        <v>96</v>
      </c>
      <c r="D63" s="272" t="s">
        <v>95</v>
      </c>
      <c r="E63" s="273">
        <v>4000</v>
      </c>
      <c r="F63" s="273">
        <f>2*50+E63</f>
        <v>4100</v>
      </c>
      <c r="G63" s="274">
        <f>7*50+E63</f>
        <v>4350</v>
      </c>
      <c r="H63" s="274">
        <f>12*50+E63</f>
        <v>4600</v>
      </c>
      <c r="I63" s="274">
        <f>17*50+E63</f>
        <v>4850</v>
      </c>
      <c r="J63" s="274">
        <f>22*50+E63</f>
        <v>5100</v>
      </c>
      <c r="K63" s="274">
        <f>27*50+E63</f>
        <v>5350</v>
      </c>
      <c r="L63" s="275">
        <f>32*50+E63</f>
        <v>5600</v>
      </c>
      <c r="M63" s="275">
        <f>37*50+E63</f>
        <v>5850</v>
      </c>
      <c r="N63" s="275">
        <f>47*50+E63</f>
        <v>6350</v>
      </c>
      <c r="O63" s="275">
        <f>97*50+E63</f>
        <v>8850</v>
      </c>
    </row>
    <row r="64" spans="1:15" ht="11.25" customHeight="1">
      <c r="A64" s="325" t="s">
        <v>77</v>
      </c>
      <c r="B64" s="26" t="s">
        <v>78</v>
      </c>
      <c r="C64" s="27" t="s">
        <v>98</v>
      </c>
      <c r="D64" s="28" t="s">
        <v>95</v>
      </c>
      <c r="E64" s="277">
        <v>1900</v>
      </c>
      <c r="F64" s="277">
        <f t="shared" si="10"/>
        <v>1940</v>
      </c>
      <c r="G64" s="278">
        <f t="shared" si="11"/>
        <v>2040</v>
      </c>
      <c r="H64" s="278">
        <f t="shared" si="12"/>
        <v>2140</v>
      </c>
      <c r="I64" s="278">
        <f t="shared" si="13"/>
        <v>2240</v>
      </c>
      <c r="J64" s="278">
        <f t="shared" si="14"/>
        <v>2340</v>
      </c>
      <c r="K64" s="278">
        <f t="shared" si="15"/>
        <v>2440</v>
      </c>
      <c r="L64" s="279">
        <f t="shared" si="16"/>
        <v>2540</v>
      </c>
      <c r="M64" s="279">
        <f t="shared" si="17"/>
        <v>2640</v>
      </c>
      <c r="N64" s="279">
        <f t="shared" si="18"/>
        <v>2840</v>
      </c>
      <c r="O64" s="279">
        <f t="shared" si="19"/>
        <v>3840</v>
      </c>
    </row>
    <row r="65" spans="1:15" ht="11.25" customHeight="1">
      <c r="A65" s="325"/>
      <c r="B65" s="26" t="s">
        <v>79</v>
      </c>
      <c r="C65" s="27" t="s">
        <v>98</v>
      </c>
      <c r="D65" s="28" t="s">
        <v>95</v>
      </c>
      <c r="E65" s="277">
        <v>1900</v>
      </c>
      <c r="F65" s="277">
        <f t="shared" si="10"/>
        <v>1940</v>
      </c>
      <c r="G65" s="278">
        <f t="shared" si="11"/>
        <v>2040</v>
      </c>
      <c r="H65" s="278">
        <f t="shared" si="12"/>
        <v>2140</v>
      </c>
      <c r="I65" s="278">
        <f t="shared" si="13"/>
        <v>2240</v>
      </c>
      <c r="J65" s="278">
        <f t="shared" si="14"/>
        <v>2340</v>
      </c>
      <c r="K65" s="278">
        <f t="shared" si="15"/>
        <v>2440</v>
      </c>
      <c r="L65" s="279">
        <f t="shared" si="16"/>
        <v>2540</v>
      </c>
      <c r="M65" s="279">
        <f t="shared" si="17"/>
        <v>2640</v>
      </c>
      <c r="N65" s="279">
        <f t="shared" si="18"/>
        <v>2840</v>
      </c>
      <c r="O65" s="279">
        <f t="shared" si="19"/>
        <v>3840</v>
      </c>
    </row>
    <row r="66" spans="1:15" ht="11.25" customHeight="1">
      <c r="A66" s="325"/>
      <c r="B66" s="26" t="s">
        <v>80</v>
      </c>
      <c r="C66" s="27" t="s">
        <v>98</v>
      </c>
      <c r="D66" s="28" t="s">
        <v>95</v>
      </c>
      <c r="E66" s="277">
        <v>1900</v>
      </c>
      <c r="F66" s="277">
        <f t="shared" si="10"/>
        <v>1940</v>
      </c>
      <c r="G66" s="278">
        <f t="shared" si="11"/>
        <v>2040</v>
      </c>
      <c r="H66" s="278">
        <f t="shared" si="12"/>
        <v>2140</v>
      </c>
      <c r="I66" s="278">
        <f t="shared" si="13"/>
        <v>2240</v>
      </c>
      <c r="J66" s="278">
        <f t="shared" si="14"/>
        <v>2340</v>
      </c>
      <c r="K66" s="278">
        <f t="shared" si="15"/>
        <v>2440</v>
      </c>
      <c r="L66" s="279">
        <f t="shared" si="16"/>
        <v>2540</v>
      </c>
      <c r="M66" s="279">
        <f t="shared" si="17"/>
        <v>2640</v>
      </c>
      <c r="N66" s="279">
        <f t="shared" si="18"/>
        <v>2840</v>
      </c>
      <c r="O66" s="279">
        <f t="shared" si="19"/>
        <v>3840</v>
      </c>
    </row>
    <row r="67" spans="1:15" ht="11.25" customHeight="1">
      <c r="A67" s="325"/>
      <c r="B67" s="26" t="s">
        <v>81</v>
      </c>
      <c r="C67" s="27" t="s">
        <v>98</v>
      </c>
      <c r="D67" s="28" t="s">
        <v>95</v>
      </c>
      <c r="E67" s="277">
        <v>1900</v>
      </c>
      <c r="F67" s="277">
        <f t="shared" si="10"/>
        <v>1940</v>
      </c>
      <c r="G67" s="278">
        <f t="shared" si="11"/>
        <v>2040</v>
      </c>
      <c r="H67" s="278">
        <f t="shared" si="12"/>
        <v>2140</v>
      </c>
      <c r="I67" s="278">
        <f t="shared" si="13"/>
        <v>2240</v>
      </c>
      <c r="J67" s="278">
        <f t="shared" si="14"/>
        <v>2340</v>
      </c>
      <c r="K67" s="278">
        <f t="shared" si="15"/>
        <v>2440</v>
      </c>
      <c r="L67" s="279">
        <f t="shared" si="16"/>
        <v>2540</v>
      </c>
      <c r="M67" s="279">
        <f t="shared" si="17"/>
        <v>2640</v>
      </c>
      <c r="N67" s="279">
        <f t="shared" si="18"/>
        <v>2840</v>
      </c>
      <c r="O67" s="279">
        <f t="shared" si="19"/>
        <v>3840</v>
      </c>
    </row>
    <row r="68" spans="1:15" ht="11.25" customHeight="1">
      <c r="A68" s="325"/>
      <c r="B68" s="26" t="s">
        <v>82</v>
      </c>
      <c r="C68" s="27" t="s">
        <v>98</v>
      </c>
      <c r="D68" s="28" t="s">
        <v>95</v>
      </c>
      <c r="E68" s="277">
        <v>1900</v>
      </c>
      <c r="F68" s="277">
        <f>2*50+E68</f>
        <v>2000</v>
      </c>
      <c r="G68" s="278">
        <f>7*50+E68</f>
        <v>2250</v>
      </c>
      <c r="H68" s="278">
        <f>12*50+E68</f>
        <v>2500</v>
      </c>
      <c r="I68" s="278">
        <f>17*50+E68</f>
        <v>2750</v>
      </c>
      <c r="J68" s="278">
        <f>22*50+E68</f>
        <v>3000</v>
      </c>
      <c r="K68" s="278">
        <f>27*50+E68</f>
        <v>3250</v>
      </c>
      <c r="L68" s="279">
        <f>32*50+E68</f>
        <v>3500</v>
      </c>
      <c r="M68" s="279">
        <f>37*50+E68</f>
        <v>3750</v>
      </c>
      <c r="N68" s="279">
        <f>47*50+E68</f>
        <v>4250</v>
      </c>
      <c r="O68" s="279">
        <f>97*50+E68</f>
        <v>6750</v>
      </c>
    </row>
  </sheetData>
  <sheetProtection/>
  <mergeCells count="20">
    <mergeCell ref="A64:A68"/>
    <mergeCell ref="A55:A59"/>
    <mergeCell ref="A50:A54"/>
    <mergeCell ref="A12:A15"/>
    <mergeCell ref="A25:A29"/>
    <mergeCell ref="A16:A19"/>
    <mergeCell ref="A20:A24"/>
    <mergeCell ref="A60:A63"/>
    <mergeCell ref="A8:A11"/>
    <mergeCell ref="A4:A7"/>
    <mergeCell ref="E2:O2"/>
    <mergeCell ref="A2:A3"/>
    <mergeCell ref="B2:B3"/>
    <mergeCell ref="C2:C3"/>
    <mergeCell ref="D2:D3"/>
    <mergeCell ref="A35:A39"/>
    <mergeCell ref="A30:A34"/>
    <mergeCell ref="A1:O1"/>
    <mergeCell ref="A45:A49"/>
    <mergeCell ref="A40:A44"/>
  </mergeCells>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54"/>
  <sheetViews>
    <sheetView zoomScalePageLayoutView="0" workbookViewId="0" topLeftCell="A1">
      <pane ySplit="3" topLeftCell="A4" activePane="bottomLeft" state="frozen"/>
      <selection pane="topLeft" activeCell="A1" sqref="A1"/>
      <selection pane="bottomLeft" activeCell="E18" sqref="E18"/>
    </sheetView>
  </sheetViews>
  <sheetFormatPr defaultColWidth="9.140625" defaultRowHeight="11.25" customHeight="1"/>
  <cols>
    <col min="1" max="1" width="9.8515625" style="1" bestFit="1" customWidth="1"/>
    <col min="2" max="2" width="15.8515625" style="4" bestFit="1" customWidth="1"/>
    <col min="3" max="3" width="18.7109375" style="4" customWidth="1"/>
    <col min="4" max="4" width="21.8515625" style="1" bestFit="1" customWidth="1"/>
    <col min="5" max="11" width="9.140625" style="3" customWidth="1"/>
    <col min="12" max="16384" width="9.140625" style="1" customWidth="1"/>
  </cols>
  <sheetData>
    <row r="1" spans="1:15" ht="23.25" customHeight="1">
      <c r="A1" s="342" t="s">
        <v>89</v>
      </c>
      <c r="B1" s="343"/>
      <c r="C1" s="343"/>
      <c r="D1" s="343"/>
      <c r="E1" s="343"/>
      <c r="F1" s="343"/>
      <c r="G1" s="343"/>
      <c r="H1" s="343"/>
      <c r="I1" s="343"/>
      <c r="J1" s="343"/>
      <c r="K1" s="343"/>
      <c r="L1" s="343"/>
      <c r="M1" s="343"/>
      <c r="N1" s="343"/>
      <c r="O1" s="343"/>
    </row>
    <row r="2" spans="1:15" ht="12.75">
      <c r="A2" s="338" t="s">
        <v>91</v>
      </c>
      <c r="B2" s="338" t="s">
        <v>92</v>
      </c>
      <c r="C2" s="338" t="s">
        <v>90</v>
      </c>
      <c r="D2" s="338" t="s">
        <v>93</v>
      </c>
      <c r="E2" s="334" t="s">
        <v>99</v>
      </c>
      <c r="F2" s="335"/>
      <c r="G2" s="335"/>
      <c r="H2" s="335"/>
      <c r="I2" s="335"/>
      <c r="J2" s="335"/>
      <c r="K2" s="335"/>
      <c r="L2" s="335"/>
      <c r="M2" s="335"/>
      <c r="N2" s="335"/>
      <c r="O2" s="336"/>
    </row>
    <row r="3" spans="1:19" ht="12.75">
      <c r="A3" s="339"/>
      <c r="B3" s="339"/>
      <c r="C3" s="339"/>
      <c r="D3" s="339"/>
      <c r="E3" s="2">
        <v>3</v>
      </c>
      <c r="F3" s="2">
        <v>5</v>
      </c>
      <c r="G3" s="2">
        <v>10</v>
      </c>
      <c r="H3" s="2">
        <v>15</v>
      </c>
      <c r="I3" s="2">
        <v>20</v>
      </c>
      <c r="J3" s="2">
        <v>25</v>
      </c>
      <c r="K3" s="2">
        <v>30</v>
      </c>
      <c r="L3" s="2">
        <v>35</v>
      </c>
      <c r="M3" s="2">
        <v>40</v>
      </c>
      <c r="N3" s="2">
        <v>50</v>
      </c>
      <c r="O3" s="2">
        <v>100</v>
      </c>
      <c r="P3" s="1">
        <v>60</v>
      </c>
      <c r="Q3" s="1">
        <v>80</v>
      </c>
      <c r="R3" s="1">
        <v>250</v>
      </c>
      <c r="S3" s="1">
        <v>150</v>
      </c>
    </row>
    <row r="4" spans="1:19" s="128" customFormat="1" ht="11.25" customHeight="1">
      <c r="A4" s="319" t="s">
        <v>0</v>
      </c>
      <c r="B4" s="15" t="s">
        <v>22</v>
      </c>
      <c r="C4" s="11" t="s">
        <v>94</v>
      </c>
      <c r="D4" s="233" t="s">
        <v>100</v>
      </c>
      <c r="E4" s="13">
        <v>1800</v>
      </c>
      <c r="F4" s="13">
        <f>2*40+E4</f>
        <v>1880</v>
      </c>
      <c r="G4" s="13">
        <f>7*40+E4</f>
        <v>2080</v>
      </c>
      <c r="H4" s="13">
        <f>12*40+E4</f>
        <v>2280</v>
      </c>
      <c r="I4" s="13">
        <f>17*40+E4</f>
        <v>2480</v>
      </c>
      <c r="J4" s="13">
        <f>22*40+E4</f>
        <v>2680</v>
      </c>
      <c r="K4" s="13">
        <f>27*40+E4</f>
        <v>2880</v>
      </c>
      <c r="L4" s="14">
        <f>32*40+E4</f>
        <v>3080</v>
      </c>
      <c r="M4" s="14">
        <f>37*40+E4</f>
        <v>3280</v>
      </c>
      <c r="N4" s="14">
        <f>47*40+E4</f>
        <v>3680</v>
      </c>
      <c r="O4" s="14">
        <f>97*40+E4</f>
        <v>5680</v>
      </c>
      <c r="P4" s="299">
        <f>57*40+E4</f>
        <v>4080</v>
      </c>
      <c r="Q4" s="299">
        <f>77*40+E4</f>
        <v>4880</v>
      </c>
      <c r="R4" s="299">
        <f>247*40+E4</f>
        <v>11680</v>
      </c>
      <c r="S4" s="299">
        <f>147*40+E4</f>
        <v>7680</v>
      </c>
    </row>
    <row r="5" spans="1:19" s="128" customFormat="1" ht="11.25" customHeight="1">
      <c r="A5" s="318"/>
      <c r="B5" s="15" t="s">
        <v>23</v>
      </c>
      <c r="C5" s="11" t="s">
        <v>94</v>
      </c>
      <c r="D5" s="233" t="s">
        <v>100</v>
      </c>
      <c r="E5" s="13">
        <v>1800</v>
      </c>
      <c r="F5" s="13">
        <f aca="true" t="shared" si="0" ref="F5:F54">2*40+E5</f>
        <v>1880</v>
      </c>
      <c r="G5" s="13">
        <f aca="true" t="shared" si="1" ref="G5:G54">7*40+E5</f>
        <v>2080</v>
      </c>
      <c r="H5" s="13">
        <f aca="true" t="shared" si="2" ref="H5:H53">12*40+E5</f>
        <v>2280</v>
      </c>
      <c r="I5" s="13">
        <f aca="true" t="shared" si="3" ref="I5:I54">17*40+E5</f>
        <v>2480</v>
      </c>
      <c r="J5" s="13">
        <f aca="true" t="shared" si="4" ref="J5:J54">22*40+E5</f>
        <v>2680</v>
      </c>
      <c r="K5" s="13">
        <f aca="true" t="shared" si="5" ref="K5:K54">27*40+E5</f>
        <v>2880</v>
      </c>
      <c r="L5" s="14">
        <f aca="true" t="shared" si="6" ref="L5:L54">32*40+E5</f>
        <v>3080</v>
      </c>
      <c r="M5" s="14">
        <f aca="true" t="shared" si="7" ref="M5:M54">37*40+E5</f>
        <v>3280</v>
      </c>
      <c r="N5" s="14">
        <f aca="true" t="shared" si="8" ref="N5:N54">47*40+E5</f>
        <v>3680</v>
      </c>
      <c r="O5" s="14">
        <f aca="true" t="shared" si="9" ref="O5:O54">97*40+E5</f>
        <v>5680</v>
      </c>
      <c r="P5" s="299">
        <f aca="true" t="shared" si="10" ref="P5:P54">57*40+E5</f>
        <v>4080</v>
      </c>
      <c r="Q5" s="299">
        <f aca="true" t="shared" si="11" ref="Q5:Q54">77*40+E5</f>
        <v>4880</v>
      </c>
      <c r="R5" s="299">
        <f aca="true" t="shared" si="12" ref="R5:R54">247*40+E5</f>
        <v>11680</v>
      </c>
      <c r="S5" s="299">
        <f aca="true" t="shared" si="13" ref="S5:S53">147*40+E5</f>
        <v>7680</v>
      </c>
    </row>
    <row r="6" spans="1:19" s="128" customFormat="1" ht="11.25" customHeight="1">
      <c r="A6" s="318"/>
      <c r="B6" s="15" t="s">
        <v>24</v>
      </c>
      <c r="C6" s="11" t="s">
        <v>94</v>
      </c>
      <c r="D6" s="233" t="s">
        <v>100</v>
      </c>
      <c r="E6" s="13">
        <v>1800</v>
      </c>
      <c r="F6" s="13">
        <f t="shared" si="0"/>
        <v>1880</v>
      </c>
      <c r="G6" s="13">
        <f t="shared" si="1"/>
        <v>2080</v>
      </c>
      <c r="H6" s="13">
        <f t="shared" si="2"/>
        <v>2280</v>
      </c>
      <c r="I6" s="13">
        <f t="shared" si="3"/>
        <v>2480</v>
      </c>
      <c r="J6" s="13">
        <f t="shared" si="4"/>
        <v>2680</v>
      </c>
      <c r="K6" s="13">
        <f t="shared" si="5"/>
        <v>2880</v>
      </c>
      <c r="L6" s="14">
        <f t="shared" si="6"/>
        <v>3080</v>
      </c>
      <c r="M6" s="14">
        <f t="shared" si="7"/>
        <v>3280</v>
      </c>
      <c r="N6" s="14">
        <f t="shared" si="8"/>
        <v>3680</v>
      </c>
      <c r="O6" s="14">
        <f t="shared" si="9"/>
        <v>5680</v>
      </c>
      <c r="P6" s="299">
        <f t="shared" si="10"/>
        <v>4080</v>
      </c>
      <c r="Q6" s="299">
        <f t="shared" si="11"/>
        <v>4880</v>
      </c>
      <c r="R6" s="299">
        <f t="shared" si="12"/>
        <v>11680</v>
      </c>
      <c r="S6" s="299">
        <f t="shared" si="13"/>
        <v>7680</v>
      </c>
    </row>
    <row r="7" spans="1:19" s="128" customFormat="1" ht="11.25" customHeight="1">
      <c r="A7" s="318"/>
      <c r="B7" s="15" t="s">
        <v>24</v>
      </c>
      <c r="C7" s="11" t="s">
        <v>96</v>
      </c>
      <c r="D7" s="233" t="s">
        <v>100</v>
      </c>
      <c r="E7" s="13">
        <v>1800</v>
      </c>
      <c r="F7" s="13">
        <f>2*100+E7</f>
        <v>2000</v>
      </c>
      <c r="G7" s="13">
        <f>7*100+E7</f>
        <v>2500</v>
      </c>
      <c r="H7" s="13">
        <f>12*100+E7</f>
        <v>3000</v>
      </c>
      <c r="I7" s="13">
        <f>17*100+E7</f>
        <v>3500</v>
      </c>
      <c r="J7" s="13">
        <f>22*100+E7</f>
        <v>4000</v>
      </c>
      <c r="K7" s="13">
        <f>27*100+E7</f>
        <v>4500</v>
      </c>
      <c r="L7" s="14">
        <f>32*100+E7</f>
        <v>5000</v>
      </c>
      <c r="M7" s="14">
        <f>37*100+E7</f>
        <v>5500</v>
      </c>
      <c r="N7" s="14">
        <f>47*100+E7</f>
        <v>6500</v>
      </c>
      <c r="O7" s="14">
        <f>97*100+E7</f>
        <v>11500</v>
      </c>
      <c r="P7" s="299">
        <f t="shared" si="10"/>
        <v>4080</v>
      </c>
      <c r="Q7" s="299">
        <f t="shared" si="11"/>
        <v>4880</v>
      </c>
      <c r="R7" s="299">
        <f t="shared" si="12"/>
        <v>11680</v>
      </c>
      <c r="S7" s="299">
        <f t="shared" si="13"/>
        <v>7680</v>
      </c>
    </row>
    <row r="8" spans="1:19" s="128" customFormat="1" ht="11.25" customHeight="1">
      <c r="A8" s="337" t="s">
        <v>3</v>
      </c>
      <c r="B8" s="16" t="s">
        <v>25</v>
      </c>
      <c r="C8" s="17" t="s">
        <v>94</v>
      </c>
      <c r="D8" s="18" t="s">
        <v>100</v>
      </c>
      <c r="E8" s="261">
        <v>1890</v>
      </c>
      <c r="F8" s="261">
        <f t="shared" si="0"/>
        <v>1970</v>
      </c>
      <c r="G8" s="261">
        <f t="shared" si="1"/>
        <v>2170</v>
      </c>
      <c r="H8" s="261">
        <f t="shared" si="2"/>
        <v>2370</v>
      </c>
      <c r="I8" s="261">
        <f t="shared" si="3"/>
        <v>2570</v>
      </c>
      <c r="J8" s="261">
        <f t="shared" si="4"/>
        <v>2770</v>
      </c>
      <c r="K8" s="261">
        <f t="shared" si="5"/>
        <v>2970</v>
      </c>
      <c r="L8" s="262">
        <f t="shared" si="6"/>
        <v>3170</v>
      </c>
      <c r="M8" s="262">
        <f t="shared" si="7"/>
        <v>3370</v>
      </c>
      <c r="N8" s="262">
        <f t="shared" si="8"/>
        <v>3770</v>
      </c>
      <c r="O8" s="262">
        <f t="shared" si="9"/>
        <v>5770</v>
      </c>
      <c r="P8" s="299">
        <f t="shared" si="10"/>
        <v>4170</v>
      </c>
      <c r="Q8" s="299">
        <f t="shared" si="11"/>
        <v>4970</v>
      </c>
      <c r="R8" s="299">
        <f t="shared" si="12"/>
        <v>11770</v>
      </c>
      <c r="S8" s="299">
        <f t="shared" si="13"/>
        <v>7770</v>
      </c>
    </row>
    <row r="9" spans="1:19" s="128" customFormat="1" ht="11.25" customHeight="1">
      <c r="A9" s="337"/>
      <c r="B9" s="16" t="s">
        <v>26</v>
      </c>
      <c r="C9" s="17" t="s">
        <v>94</v>
      </c>
      <c r="D9" s="18" t="s">
        <v>100</v>
      </c>
      <c r="E9" s="261">
        <v>1890</v>
      </c>
      <c r="F9" s="261">
        <f t="shared" si="0"/>
        <v>1970</v>
      </c>
      <c r="G9" s="261">
        <f t="shared" si="1"/>
        <v>2170</v>
      </c>
      <c r="H9" s="261">
        <f t="shared" si="2"/>
        <v>2370</v>
      </c>
      <c r="I9" s="261">
        <f t="shared" si="3"/>
        <v>2570</v>
      </c>
      <c r="J9" s="261">
        <f t="shared" si="4"/>
        <v>2770</v>
      </c>
      <c r="K9" s="261">
        <f t="shared" si="5"/>
        <v>2970</v>
      </c>
      <c r="L9" s="262">
        <f t="shared" si="6"/>
        <v>3170</v>
      </c>
      <c r="M9" s="262">
        <f t="shared" si="7"/>
        <v>3370</v>
      </c>
      <c r="N9" s="262">
        <f t="shared" si="8"/>
        <v>3770</v>
      </c>
      <c r="O9" s="262">
        <f t="shared" si="9"/>
        <v>5770</v>
      </c>
      <c r="P9" s="299">
        <f t="shared" si="10"/>
        <v>4170</v>
      </c>
      <c r="Q9" s="299">
        <f t="shared" si="11"/>
        <v>4970</v>
      </c>
      <c r="R9" s="299">
        <f t="shared" si="12"/>
        <v>11770</v>
      </c>
      <c r="S9" s="299">
        <f t="shared" si="13"/>
        <v>7770</v>
      </c>
    </row>
    <row r="10" spans="1:19" s="128" customFormat="1" ht="11.25" customHeight="1">
      <c r="A10" s="337"/>
      <c r="B10" s="19" t="s">
        <v>27</v>
      </c>
      <c r="C10" s="17" t="s">
        <v>94</v>
      </c>
      <c r="D10" s="18" t="s">
        <v>100</v>
      </c>
      <c r="E10" s="261">
        <v>1890</v>
      </c>
      <c r="F10" s="261">
        <f t="shared" si="0"/>
        <v>1970</v>
      </c>
      <c r="G10" s="261">
        <f t="shared" si="1"/>
        <v>2170</v>
      </c>
      <c r="H10" s="261">
        <f t="shared" si="2"/>
        <v>2370</v>
      </c>
      <c r="I10" s="261">
        <f t="shared" si="3"/>
        <v>2570</v>
      </c>
      <c r="J10" s="261">
        <f t="shared" si="4"/>
        <v>2770</v>
      </c>
      <c r="K10" s="261">
        <f t="shared" si="5"/>
        <v>2970</v>
      </c>
      <c r="L10" s="262">
        <f t="shared" si="6"/>
        <v>3170</v>
      </c>
      <c r="M10" s="262">
        <f t="shared" si="7"/>
        <v>3370</v>
      </c>
      <c r="N10" s="262">
        <f t="shared" si="8"/>
        <v>3770</v>
      </c>
      <c r="O10" s="262">
        <f t="shared" si="9"/>
        <v>5770</v>
      </c>
      <c r="P10" s="299">
        <f t="shared" si="10"/>
        <v>4170</v>
      </c>
      <c r="Q10" s="299">
        <f t="shared" si="11"/>
        <v>4970</v>
      </c>
      <c r="R10" s="299">
        <f t="shared" si="12"/>
        <v>11770</v>
      </c>
      <c r="S10" s="299">
        <f t="shared" si="13"/>
        <v>7770</v>
      </c>
    </row>
    <row r="11" spans="1:19" s="128" customFormat="1" ht="11.25" customHeight="1">
      <c r="A11" s="337"/>
      <c r="B11" s="19" t="s">
        <v>27</v>
      </c>
      <c r="C11" s="17" t="s">
        <v>96</v>
      </c>
      <c r="D11" s="18" t="s">
        <v>100</v>
      </c>
      <c r="E11" s="261">
        <v>1890</v>
      </c>
      <c r="F11" s="261">
        <f>2*100+E11</f>
        <v>2090</v>
      </c>
      <c r="G11" s="261">
        <f>7*100+E11</f>
        <v>2590</v>
      </c>
      <c r="H11" s="261">
        <f>12*100+E11</f>
        <v>3090</v>
      </c>
      <c r="I11" s="261">
        <f>17*100+E11</f>
        <v>3590</v>
      </c>
      <c r="J11" s="261">
        <f>22*100+E11</f>
        <v>4090</v>
      </c>
      <c r="K11" s="261">
        <f>27*100+E11</f>
        <v>4590</v>
      </c>
      <c r="L11" s="262">
        <f>32*100+E11</f>
        <v>5090</v>
      </c>
      <c r="M11" s="262">
        <f>37*100+E11</f>
        <v>5590</v>
      </c>
      <c r="N11" s="262">
        <f>47*100+E11</f>
        <v>6590</v>
      </c>
      <c r="O11" s="262">
        <f>97*100+E11</f>
        <v>11590</v>
      </c>
      <c r="P11" s="299">
        <f t="shared" si="10"/>
        <v>4170</v>
      </c>
      <c r="Q11" s="299">
        <f t="shared" si="11"/>
        <v>4970</v>
      </c>
      <c r="R11" s="299">
        <f t="shared" si="12"/>
        <v>11770</v>
      </c>
      <c r="S11" s="299">
        <f t="shared" si="13"/>
        <v>7770</v>
      </c>
    </row>
    <row r="12" spans="1:19" s="128" customFormat="1" ht="11.25" customHeight="1">
      <c r="A12" s="314" t="s">
        <v>4</v>
      </c>
      <c r="B12" s="76" t="s">
        <v>28</v>
      </c>
      <c r="C12" s="234" t="s">
        <v>94</v>
      </c>
      <c r="D12" s="235" t="s">
        <v>100</v>
      </c>
      <c r="E12" s="236">
        <v>1890</v>
      </c>
      <c r="F12" s="236">
        <f t="shared" si="0"/>
        <v>1970</v>
      </c>
      <c r="G12" s="236">
        <f t="shared" si="1"/>
        <v>2170</v>
      </c>
      <c r="H12" s="236">
        <f t="shared" si="2"/>
        <v>2370</v>
      </c>
      <c r="I12" s="236">
        <f t="shared" si="3"/>
        <v>2570</v>
      </c>
      <c r="J12" s="236">
        <f t="shared" si="4"/>
        <v>2770</v>
      </c>
      <c r="K12" s="236">
        <f t="shared" si="5"/>
        <v>2970</v>
      </c>
      <c r="L12" s="237">
        <f t="shared" si="6"/>
        <v>3170</v>
      </c>
      <c r="M12" s="237">
        <f t="shared" si="7"/>
        <v>3370</v>
      </c>
      <c r="N12" s="237">
        <f t="shared" si="8"/>
        <v>3770</v>
      </c>
      <c r="O12" s="237">
        <f t="shared" si="9"/>
        <v>5770</v>
      </c>
      <c r="P12" s="299">
        <f t="shared" si="10"/>
        <v>4170</v>
      </c>
      <c r="Q12" s="299">
        <f t="shared" si="11"/>
        <v>4970</v>
      </c>
      <c r="R12" s="299">
        <f t="shared" si="12"/>
        <v>11770</v>
      </c>
      <c r="S12" s="299">
        <f t="shared" si="13"/>
        <v>7770</v>
      </c>
    </row>
    <row r="13" spans="1:19" s="128" customFormat="1" ht="11.25" customHeight="1">
      <c r="A13" s="314"/>
      <c r="B13" s="76" t="s">
        <v>29</v>
      </c>
      <c r="C13" s="234" t="s">
        <v>94</v>
      </c>
      <c r="D13" s="235" t="s">
        <v>100</v>
      </c>
      <c r="E13" s="236">
        <v>1890</v>
      </c>
      <c r="F13" s="236">
        <f t="shared" si="0"/>
        <v>1970</v>
      </c>
      <c r="G13" s="236">
        <f t="shared" si="1"/>
        <v>2170</v>
      </c>
      <c r="H13" s="236">
        <f t="shared" si="2"/>
        <v>2370</v>
      </c>
      <c r="I13" s="236">
        <f t="shared" si="3"/>
        <v>2570</v>
      </c>
      <c r="J13" s="236">
        <f t="shared" si="4"/>
        <v>2770</v>
      </c>
      <c r="K13" s="236">
        <f t="shared" si="5"/>
        <v>2970</v>
      </c>
      <c r="L13" s="237">
        <f t="shared" si="6"/>
        <v>3170</v>
      </c>
      <c r="M13" s="237">
        <f t="shared" si="7"/>
        <v>3370</v>
      </c>
      <c r="N13" s="237">
        <f t="shared" si="8"/>
        <v>3770</v>
      </c>
      <c r="O13" s="237">
        <f t="shared" si="9"/>
        <v>5770</v>
      </c>
      <c r="P13" s="299">
        <f t="shared" si="10"/>
        <v>4170</v>
      </c>
      <c r="Q13" s="299">
        <f t="shared" si="11"/>
        <v>4970</v>
      </c>
      <c r="R13" s="299">
        <f t="shared" si="12"/>
        <v>11770</v>
      </c>
      <c r="S13" s="299">
        <f t="shared" si="13"/>
        <v>7770</v>
      </c>
    </row>
    <row r="14" spans="1:19" s="128" customFormat="1" ht="11.25" customHeight="1">
      <c r="A14" s="314"/>
      <c r="B14" s="238" t="s">
        <v>30</v>
      </c>
      <c r="C14" s="234" t="s">
        <v>94</v>
      </c>
      <c r="D14" s="235" t="s">
        <v>100</v>
      </c>
      <c r="E14" s="236">
        <v>1890</v>
      </c>
      <c r="F14" s="236">
        <f t="shared" si="0"/>
        <v>1970</v>
      </c>
      <c r="G14" s="236">
        <f t="shared" si="1"/>
        <v>2170</v>
      </c>
      <c r="H14" s="236">
        <f t="shared" si="2"/>
        <v>2370</v>
      </c>
      <c r="I14" s="236">
        <f t="shared" si="3"/>
        <v>2570</v>
      </c>
      <c r="J14" s="236">
        <f t="shared" si="4"/>
        <v>2770</v>
      </c>
      <c r="K14" s="236">
        <f t="shared" si="5"/>
        <v>2970</v>
      </c>
      <c r="L14" s="237">
        <f t="shared" si="6"/>
        <v>3170</v>
      </c>
      <c r="M14" s="237">
        <f t="shared" si="7"/>
        <v>3370</v>
      </c>
      <c r="N14" s="237">
        <f t="shared" si="8"/>
        <v>3770</v>
      </c>
      <c r="O14" s="237">
        <f t="shared" si="9"/>
        <v>5770</v>
      </c>
      <c r="P14" s="299">
        <f t="shared" si="10"/>
        <v>4170</v>
      </c>
      <c r="Q14" s="299">
        <f t="shared" si="11"/>
        <v>4970</v>
      </c>
      <c r="R14" s="299">
        <f t="shared" si="12"/>
        <v>11770</v>
      </c>
      <c r="S14" s="299">
        <f t="shared" si="13"/>
        <v>7770</v>
      </c>
    </row>
    <row r="15" spans="1:19" s="128" customFormat="1" ht="11.25" customHeight="1">
      <c r="A15" s="314"/>
      <c r="B15" s="238" t="s">
        <v>30</v>
      </c>
      <c r="C15" s="234" t="s">
        <v>96</v>
      </c>
      <c r="D15" s="235" t="s">
        <v>100</v>
      </c>
      <c r="E15" s="236">
        <v>1890</v>
      </c>
      <c r="F15" s="236">
        <f>2*100+E15</f>
        <v>2090</v>
      </c>
      <c r="G15" s="236">
        <f>7*100+E15</f>
        <v>2590</v>
      </c>
      <c r="H15" s="236">
        <f>12*100+E15</f>
        <v>3090</v>
      </c>
      <c r="I15" s="236">
        <f>17*100+E15</f>
        <v>3590</v>
      </c>
      <c r="J15" s="236">
        <f>22*100+E15</f>
        <v>4090</v>
      </c>
      <c r="K15" s="236">
        <f>27*100+E15</f>
        <v>4590</v>
      </c>
      <c r="L15" s="237">
        <f>32*100+E15</f>
        <v>5090</v>
      </c>
      <c r="M15" s="237">
        <f>37*100+E15</f>
        <v>5590</v>
      </c>
      <c r="N15" s="237">
        <f>47*100+E15</f>
        <v>6590</v>
      </c>
      <c r="O15" s="237">
        <f>97*100+E15</f>
        <v>11590</v>
      </c>
      <c r="P15" s="299">
        <f t="shared" si="10"/>
        <v>4170</v>
      </c>
      <c r="Q15" s="299">
        <f t="shared" si="11"/>
        <v>4970</v>
      </c>
      <c r="R15" s="299">
        <f t="shared" si="12"/>
        <v>11770</v>
      </c>
      <c r="S15" s="299">
        <f t="shared" si="13"/>
        <v>7770</v>
      </c>
    </row>
    <row r="16" spans="1:19" s="128" customFormat="1" ht="11.25" customHeight="1">
      <c r="A16" s="330" t="s">
        <v>5</v>
      </c>
      <c r="B16" s="79" t="s">
        <v>31</v>
      </c>
      <c r="C16" s="239" t="s">
        <v>94</v>
      </c>
      <c r="D16" s="240" t="s">
        <v>100</v>
      </c>
      <c r="E16" s="241">
        <v>1900</v>
      </c>
      <c r="F16" s="241">
        <f t="shared" si="0"/>
        <v>1980</v>
      </c>
      <c r="G16" s="241">
        <f t="shared" si="1"/>
        <v>2180</v>
      </c>
      <c r="H16" s="241">
        <f t="shared" si="2"/>
        <v>2380</v>
      </c>
      <c r="I16" s="241">
        <f t="shared" si="3"/>
        <v>2580</v>
      </c>
      <c r="J16" s="241">
        <f t="shared" si="4"/>
        <v>2780</v>
      </c>
      <c r="K16" s="241">
        <f t="shared" si="5"/>
        <v>2980</v>
      </c>
      <c r="L16" s="242">
        <f t="shared" si="6"/>
        <v>3180</v>
      </c>
      <c r="M16" s="242">
        <f t="shared" si="7"/>
        <v>3380</v>
      </c>
      <c r="N16" s="242">
        <f t="shared" si="8"/>
        <v>3780</v>
      </c>
      <c r="O16" s="242">
        <f t="shared" si="9"/>
        <v>5780</v>
      </c>
      <c r="P16" s="299">
        <f t="shared" si="10"/>
        <v>4180</v>
      </c>
      <c r="Q16" s="299">
        <f t="shared" si="11"/>
        <v>4980</v>
      </c>
      <c r="R16" s="299">
        <f t="shared" si="12"/>
        <v>11780</v>
      </c>
      <c r="S16" s="299">
        <f t="shared" si="13"/>
        <v>7780</v>
      </c>
    </row>
    <row r="17" spans="1:19" s="128" customFormat="1" ht="11.25" customHeight="1">
      <c r="A17" s="330"/>
      <c r="B17" s="79" t="s">
        <v>32</v>
      </c>
      <c r="C17" s="239" t="s">
        <v>94</v>
      </c>
      <c r="D17" s="240" t="s">
        <v>100</v>
      </c>
      <c r="E17" s="241">
        <v>1900</v>
      </c>
      <c r="F17" s="241">
        <f t="shared" si="0"/>
        <v>1980</v>
      </c>
      <c r="G17" s="241">
        <f t="shared" si="1"/>
        <v>2180</v>
      </c>
      <c r="H17" s="241">
        <f t="shared" si="2"/>
        <v>2380</v>
      </c>
      <c r="I17" s="241">
        <f t="shared" si="3"/>
        <v>2580</v>
      </c>
      <c r="J17" s="241">
        <f t="shared" si="4"/>
        <v>2780</v>
      </c>
      <c r="K17" s="241">
        <f t="shared" si="5"/>
        <v>2980</v>
      </c>
      <c r="L17" s="242">
        <f t="shared" si="6"/>
        <v>3180</v>
      </c>
      <c r="M17" s="242">
        <f t="shared" si="7"/>
        <v>3380</v>
      </c>
      <c r="N17" s="242">
        <f t="shared" si="8"/>
        <v>3780</v>
      </c>
      <c r="O17" s="242">
        <f t="shared" si="9"/>
        <v>5780</v>
      </c>
      <c r="P17" s="299">
        <f t="shared" si="10"/>
        <v>4180</v>
      </c>
      <c r="Q17" s="299">
        <f t="shared" si="11"/>
        <v>4980</v>
      </c>
      <c r="R17" s="299">
        <f t="shared" si="12"/>
        <v>11780</v>
      </c>
      <c r="S17" s="299">
        <f t="shared" si="13"/>
        <v>7780</v>
      </c>
    </row>
    <row r="18" spans="1:19" s="128" customFormat="1" ht="11.25" customHeight="1">
      <c r="A18" s="330"/>
      <c r="B18" s="243" t="s">
        <v>33</v>
      </c>
      <c r="C18" s="239" t="s">
        <v>94</v>
      </c>
      <c r="D18" s="240" t="s">
        <v>100</v>
      </c>
      <c r="E18" s="241">
        <v>1900</v>
      </c>
      <c r="F18" s="241">
        <f t="shared" si="0"/>
        <v>1980</v>
      </c>
      <c r="G18" s="241">
        <f t="shared" si="1"/>
        <v>2180</v>
      </c>
      <c r="H18" s="241">
        <f t="shared" si="2"/>
        <v>2380</v>
      </c>
      <c r="I18" s="241">
        <f t="shared" si="3"/>
        <v>2580</v>
      </c>
      <c r="J18" s="241">
        <f t="shared" si="4"/>
        <v>2780</v>
      </c>
      <c r="K18" s="241">
        <f t="shared" si="5"/>
        <v>2980</v>
      </c>
      <c r="L18" s="242">
        <f t="shared" si="6"/>
        <v>3180</v>
      </c>
      <c r="M18" s="242">
        <f t="shared" si="7"/>
        <v>3380</v>
      </c>
      <c r="N18" s="242">
        <f t="shared" si="8"/>
        <v>3780</v>
      </c>
      <c r="O18" s="242">
        <f t="shared" si="9"/>
        <v>5780</v>
      </c>
      <c r="P18" s="299">
        <f t="shared" si="10"/>
        <v>4180</v>
      </c>
      <c r="Q18" s="299">
        <f t="shared" si="11"/>
        <v>4980</v>
      </c>
      <c r="R18" s="299">
        <f t="shared" si="12"/>
        <v>11780</v>
      </c>
      <c r="S18" s="299">
        <f t="shared" si="13"/>
        <v>7780</v>
      </c>
    </row>
    <row r="19" spans="1:19" s="128" customFormat="1" ht="11.25" customHeight="1">
      <c r="A19" s="330"/>
      <c r="B19" s="243" t="s">
        <v>33</v>
      </c>
      <c r="C19" s="239" t="s">
        <v>96</v>
      </c>
      <c r="D19" s="240" t="s">
        <v>100</v>
      </c>
      <c r="E19" s="241">
        <v>1900</v>
      </c>
      <c r="F19" s="241">
        <f>2*100+E19</f>
        <v>2100</v>
      </c>
      <c r="G19" s="241">
        <f>7*100+E19</f>
        <v>2600</v>
      </c>
      <c r="H19" s="241">
        <f>12*100+E19</f>
        <v>3100</v>
      </c>
      <c r="I19" s="241">
        <f>17*100+E19</f>
        <v>3600</v>
      </c>
      <c r="J19" s="241">
        <f>22*100+E19</f>
        <v>4100</v>
      </c>
      <c r="K19" s="241">
        <f>27*100+E19</f>
        <v>4600</v>
      </c>
      <c r="L19" s="242">
        <f>32*100+E19</f>
        <v>5100</v>
      </c>
      <c r="M19" s="242">
        <f>37*100+E19</f>
        <v>5600</v>
      </c>
      <c r="N19" s="242">
        <f>47*100+E19</f>
        <v>6600</v>
      </c>
      <c r="O19" s="242">
        <f>97*100+E19</f>
        <v>11600</v>
      </c>
      <c r="P19" s="299">
        <f t="shared" si="10"/>
        <v>4180</v>
      </c>
      <c r="Q19" s="299">
        <f t="shared" si="11"/>
        <v>4980</v>
      </c>
      <c r="R19" s="299">
        <f t="shared" si="12"/>
        <v>11780</v>
      </c>
      <c r="S19" s="299">
        <f t="shared" si="13"/>
        <v>7780</v>
      </c>
    </row>
    <row r="20" spans="1:19" s="128" customFormat="1" ht="11.25" customHeight="1">
      <c r="A20" s="318" t="s">
        <v>34</v>
      </c>
      <c r="B20" s="10" t="s">
        <v>35</v>
      </c>
      <c r="C20" s="11" t="s">
        <v>94</v>
      </c>
      <c r="D20" s="233" t="s">
        <v>100</v>
      </c>
      <c r="E20" s="13">
        <v>1890</v>
      </c>
      <c r="F20" s="13">
        <f t="shared" si="0"/>
        <v>1970</v>
      </c>
      <c r="G20" s="13">
        <f t="shared" si="1"/>
        <v>2170</v>
      </c>
      <c r="H20" s="13">
        <f t="shared" si="2"/>
        <v>2370</v>
      </c>
      <c r="I20" s="13">
        <f t="shared" si="3"/>
        <v>2570</v>
      </c>
      <c r="J20" s="13">
        <f t="shared" si="4"/>
        <v>2770</v>
      </c>
      <c r="K20" s="13">
        <f t="shared" si="5"/>
        <v>2970</v>
      </c>
      <c r="L20" s="14">
        <f t="shared" si="6"/>
        <v>3170</v>
      </c>
      <c r="M20" s="14">
        <f t="shared" si="7"/>
        <v>3370</v>
      </c>
      <c r="N20" s="14">
        <f t="shared" si="8"/>
        <v>3770</v>
      </c>
      <c r="O20" s="14">
        <f t="shared" si="9"/>
        <v>5770</v>
      </c>
      <c r="P20" s="299">
        <f t="shared" si="10"/>
        <v>4170</v>
      </c>
      <c r="Q20" s="299">
        <f t="shared" si="11"/>
        <v>4970</v>
      </c>
      <c r="R20" s="299">
        <f t="shared" si="12"/>
        <v>11770</v>
      </c>
      <c r="S20" s="299">
        <f t="shared" si="13"/>
        <v>7770</v>
      </c>
    </row>
    <row r="21" spans="1:19" s="128" customFormat="1" ht="11.25" customHeight="1">
      <c r="A21" s="318"/>
      <c r="B21" s="10" t="s">
        <v>36</v>
      </c>
      <c r="C21" s="11" t="s">
        <v>94</v>
      </c>
      <c r="D21" s="233" t="s">
        <v>100</v>
      </c>
      <c r="E21" s="13">
        <v>1890</v>
      </c>
      <c r="F21" s="13">
        <f t="shared" si="0"/>
        <v>1970</v>
      </c>
      <c r="G21" s="13">
        <f t="shared" si="1"/>
        <v>2170</v>
      </c>
      <c r="H21" s="13">
        <f t="shared" si="2"/>
        <v>2370</v>
      </c>
      <c r="I21" s="13">
        <f t="shared" si="3"/>
        <v>2570</v>
      </c>
      <c r="J21" s="13">
        <f t="shared" si="4"/>
        <v>2770</v>
      </c>
      <c r="K21" s="13">
        <f t="shared" si="5"/>
        <v>2970</v>
      </c>
      <c r="L21" s="14">
        <f t="shared" si="6"/>
        <v>3170</v>
      </c>
      <c r="M21" s="14">
        <f t="shared" si="7"/>
        <v>3370</v>
      </c>
      <c r="N21" s="14">
        <f t="shared" si="8"/>
        <v>3770</v>
      </c>
      <c r="O21" s="14">
        <f t="shared" si="9"/>
        <v>5770</v>
      </c>
      <c r="P21" s="299">
        <f t="shared" si="10"/>
        <v>4170</v>
      </c>
      <c r="Q21" s="299">
        <f t="shared" si="11"/>
        <v>4970</v>
      </c>
      <c r="R21" s="299">
        <f t="shared" si="12"/>
        <v>11770</v>
      </c>
      <c r="S21" s="299">
        <f t="shared" si="13"/>
        <v>7770</v>
      </c>
    </row>
    <row r="22" spans="1:19" s="128" customFormat="1" ht="11.25" customHeight="1">
      <c r="A22" s="318"/>
      <c r="B22" s="15" t="s">
        <v>37</v>
      </c>
      <c r="C22" s="11" t="s">
        <v>94</v>
      </c>
      <c r="D22" s="233" t="s">
        <v>100</v>
      </c>
      <c r="E22" s="13">
        <v>1890</v>
      </c>
      <c r="F22" s="13">
        <f t="shared" si="0"/>
        <v>1970</v>
      </c>
      <c r="G22" s="13">
        <f t="shared" si="1"/>
        <v>2170</v>
      </c>
      <c r="H22" s="13">
        <f t="shared" si="2"/>
        <v>2370</v>
      </c>
      <c r="I22" s="13">
        <f t="shared" si="3"/>
        <v>2570</v>
      </c>
      <c r="J22" s="13">
        <f t="shared" si="4"/>
        <v>2770</v>
      </c>
      <c r="K22" s="13">
        <f t="shared" si="5"/>
        <v>2970</v>
      </c>
      <c r="L22" s="14">
        <f t="shared" si="6"/>
        <v>3170</v>
      </c>
      <c r="M22" s="14">
        <f t="shared" si="7"/>
        <v>3370</v>
      </c>
      <c r="N22" s="14">
        <f t="shared" si="8"/>
        <v>3770</v>
      </c>
      <c r="O22" s="14">
        <f t="shared" si="9"/>
        <v>5770</v>
      </c>
      <c r="P22" s="299">
        <f t="shared" si="10"/>
        <v>4170</v>
      </c>
      <c r="Q22" s="299">
        <f t="shared" si="11"/>
        <v>4970</v>
      </c>
      <c r="R22" s="299">
        <f t="shared" si="12"/>
        <v>11770</v>
      </c>
      <c r="S22" s="299">
        <f t="shared" si="13"/>
        <v>7770</v>
      </c>
    </row>
    <row r="23" spans="1:19" s="128" customFormat="1" ht="11.25" customHeight="1">
      <c r="A23" s="318"/>
      <c r="B23" s="15" t="s">
        <v>38</v>
      </c>
      <c r="C23" s="11" t="s">
        <v>94</v>
      </c>
      <c r="D23" s="233" t="s">
        <v>100</v>
      </c>
      <c r="E23" s="13">
        <v>1890</v>
      </c>
      <c r="F23" s="13">
        <f t="shared" si="0"/>
        <v>1970</v>
      </c>
      <c r="G23" s="13">
        <f t="shared" si="1"/>
        <v>2170</v>
      </c>
      <c r="H23" s="13">
        <f t="shared" si="2"/>
        <v>2370</v>
      </c>
      <c r="I23" s="13">
        <f t="shared" si="3"/>
        <v>2570</v>
      </c>
      <c r="J23" s="13">
        <f t="shared" si="4"/>
        <v>2770</v>
      </c>
      <c r="K23" s="13">
        <f t="shared" si="5"/>
        <v>2970</v>
      </c>
      <c r="L23" s="14">
        <f t="shared" si="6"/>
        <v>3170</v>
      </c>
      <c r="M23" s="14">
        <f t="shared" si="7"/>
        <v>3370</v>
      </c>
      <c r="N23" s="14">
        <f t="shared" si="8"/>
        <v>3770</v>
      </c>
      <c r="O23" s="14">
        <f t="shared" si="9"/>
        <v>5770</v>
      </c>
      <c r="P23" s="299">
        <f t="shared" si="10"/>
        <v>4170</v>
      </c>
      <c r="Q23" s="299">
        <f t="shared" si="11"/>
        <v>4970</v>
      </c>
      <c r="R23" s="299">
        <f t="shared" si="12"/>
        <v>11770</v>
      </c>
      <c r="S23" s="299">
        <f t="shared" si="13"/>
        <v>7770</v>
      </c>
    </row>
    <row r="24" spans="1:19" s="128" customFormat="1" ht="11.25" customHeight="1">
      <c r="A24" s="318"/>
      <c r="B24" s="15" t="s">
        <v>38</v>
      </c>
      <c r="C24" s="11" t="s">
        <v>96</v>
      </c>
      <c r="D24" s="233" t="s">
        <v>100</v>
      </c>
      <c r="E24" s="13">
        <v>1890</v>
      </c>
      <c r="F24" s="13">
        <f>2*100+E24</f>
        <v>2090</v>
      </c>
      <c r="G24" s="13">
        <f>7*100+E24</f>
        <v>2590</v>
      </c>
      <c r="H24" s="13">
        <f>12*100+E24</f>
        <v>3090</v>
      </c>
      <c r="I24" s="13">
        <f>17*100+E24</f>
        <v>3590</v>
      </c>
      <c r="J24" s="13">
        <f>22*100+E24</f>
        <v>4090</v>
      </c>
      <c r="K24" s="13">
        <f>27*100+E24</f>
        <v>4590</v>
      </c>
      <c r="L24" s="14">
        <f>32*100+E24</f>
        <v>5090</v>
      </c>
      <c r="M24" s="14">
        <f>37*100+E24</f>
        <v>5590</v>
      </c>
      <c r="N24" s="14">
        <f>47*100+E24</f>
        <v>6590</v>
      </c>
      <c r="O24" s="14">
        <f>97*100+E24</f>
        <v>11590</v>
      </c>
      <c r="P24" s="299">
        <f t="shared" si="10"/>
        <v>4170</v>
      </c>
      <c r="Q24" s="299">
        <f t="shared" si="11"/>
        <v>4970</v>
      </c>
      <c r="R24" s="299">
        <f t="shared" si="12"/>
        <v>11770</v>
      </c>
      <c r="S24" s="299">
        <f t="shared" si="13"/>
        <v>7770</v>
      </c>
    </row>
    <row r="25" spans="1:19" s="128" customFormat="1" ht="11.25" customHeight="1">
      <c r="A25" s="337" t="s">
        <v>39</v>
      </c>
      <c r="B25" s="16" t="s">
        <v>40</v>
      </c>
      <c r="C25" s="17" t="s">
        <v>94</v>
      </c>
      <c r="D25" s="18" t="s">
        <v>100</v>
      </c>
      <c r="E25" s="261">
        <v>1890</v>
      </c>
      <c r="F25" s="261">
        <f t="shared" si="0"/>
        <v>1970</v>
      </c>
      <c r="G25" s="261">
        <f t="shared" si="1"/>
        <v>2170</v>
      </c>
      <c r="H25" s="261">
        <f t="shared" si="2"/>
        <v>2370</v>
      </c>
      <c r="I25" s="261">
        <f t="shared" si="3"/>
        <v>2570</v>
      </c>
      <c r="J25" s="261">
        <f t="shared" si="4"/>
        <v>2770</v>
      </c>
      <c r="K25" s="261">
        <f t="shared" si="5"/>
        <v>2970</v>
      </c>
      <c r="L25" s="262">
        <f t="shared" si="6"/>
        <v>3170</v>
      </c>
      <c r="M25" s="262">
        <f t="shared" si="7"/>
        <v>3370</v>
      </c>
      <c r="N25" s="262">
        <f t="shared" si="8"/>
        <v>3770</v>
      </c>
      <c r="O25" s="262">
        <f t="shared" si="9"/>
        <v>5770</v>
      </c>
      <c r="P25" s="299">
        <f t="shared" si="10"/>
        <v>4170</v>
      </c>
      <c r="Q25" s="299">
        <f t="shared" si="11"/>
        <v>4970</v>
      </c>
      <c r="R25" s="299">
        <f t="shared" si="12"/>
        <v>11770</v>
      </c>
      <c r="S25" s="299">
        <f t="shared" si="13"/>
        <v>7770</v>
      </c>
    </row>
    <row r="26" spans="1:19" s="128" customFormat="1" ht="11.25" customHeight="1">
      <c r="A26" s="337"/>
      <c r="B26" s="16" t="s">
        <v>41</v>
      </c>
      <c r="C26" s="17" t="s">
        <v>94</v>
      </c>
      <c r="D26" s="18" t="s">
        <v>100</v>
      </c>
      <c r="E26" s="261">
        <v>1890</v>
      </c>
      <c r="F26" s="261">
        <f t="shared" si="0"/>
        <v>1970</v>
      </c>
      <c r="G26" s="261">
        <f t="shared" si="1"/>
        <v>2170</v>
      </c>
      <c r="H26" s="261">
        <f t="shared" si="2"/>
        <v>2370</v>
      </c>
      <c r="I26" s="261">
        <f t="shared" si="3"/>
        <v>2570</v>
      </c>
      <c r="J26" s="261">
        <f t="shared" si="4"/>
        <v>2770</v>
      </c>
      <c r="K26" s="261">
        <f t="shared" si="5"/>
        <v>2970</v>
      </c>
      <c r="L26" s="262">
        <f t="shared" si="6"/>
        <v>3170</v>
      </c>
      <c r="M26" s="262">
        <f t="shared" si="7"/>
        <v>3370</v>
      </c>
      <c r="N26" s="262">
        <f t="shared" si="8"/>
        <v>3770</v>
      </c>
      <c r="O26" s="262">
        <f t="shared" si="9"/>
        <v>5770</v>
      </c>
      <c r="P26" s="299">
        <f t="shared" si="10"/>
        <v>4170</v>
      </c>
      <c r="Q26" s="299">
        <f t="shared" si="11"/>
        <v>4970</v>
      </c>
      <c r="R26" s="299">
        <f t="shared" si="12"/>
        <v>11770</v>
      </c>
      <c r="S26" s="299">
        <f t="shared" si="13"/>
        <v>7770</v>
      </c>
    </row>
    <row r="27" spans="1:19" s="128" customFormat="1" ht="11.25" customHeight="1">
      <c r="A27" s="337"/>
      <c r="B27" s="16" t="s">
        <v>42</v>
      </c>
      <c r="C27" s="17" t="s">
        <v>94</v>
      </c>
      <c r="D27" s="18" t="s">
        <v>100</v>
      </c>
      <c r="E27" s="261">
        <v>1890</v>
      </c>
      <c r="F27" s="261">
        <f t="shared" si="0"/>
        <v>1970</v>
      </c>
      <c r="G27" s="261">
        <f t="shared" si="1"/>
        <v>2170</v>
      </c>
      <c r="H27" s="261">
        <f t="shared" si="2"/>
        <v>2370</v>
      </c>
      <c r="I27" s="261">
        <f t="shared" si="3"/>
        <v>2570</v>
      </c>
      <c r="J27" s="261">
        <f t="shared" si="4"/>
        <v>2770</v>
      </c>
      <c r="K27" s="261">
        <f t="shared" si="5"/>
        <v>2970</v>
      </c>
      <c r="L27" s="262">
        <f t="shared" si="6"/>
        <v>3170</v>
      </c>
      <c r="M27" s="262">
        <f t="shared" si="7"/>
        <v>3370</v>
      </c>
      <c r="N27" s="262">
        <f t="shared" si="8"/>
        <v>3770</v>
      </c>
      <c r="O27" s="262">
        <f t="shared" si="9"/>
        <v>5770</v>
      </c>
      <c r="P27" s="299">
        <f t="shared" si="10"/>
        <v>4170</v>
      </c>
      <c r="Q27" s="299">
        <f t="shared" si="11"/>
        <v>4970</v>
      </c>
      <c r="R27" s="299">
        <f t="shared" si="12"/>
        <v>11770</v>
      </c>
      <c r="S27" s="299">
        <f t="shared" si="13"/>
        <v>7770</v>
      </c>
    </row>
    <row r="28" spans="1:19" s="128" customFormat="1" ht="11.25" customHeight="1">
      <c r="A28" s="337"/>
      <c r="B28" s="19" t="s">
        <v>43</v>
      </c>
      <c r="C28" s="17" t="s">
        <v>94</v>
      </c>
      <c r="D28" s="18" t="s">
        <v>100</v>
      </c>
      <c r="E28" s="261">
        <v>1890</v>
      </c>
      <c r="F28" s="261">
        <f t="shared" si="0"/>
        <v>1970</v>
      </c>
      <c r="G28" s="261">
        <f t="shared" si="1"/>
        <v>2170</v>
      </c>
      <c r="H28" s="261">
        <f t="shared" si="2"/>
        <v>2370</v>
      </c>
      <c r="I28" s="261">
        <f t="shared" si="3"/>
        <v>2570</v>
      </c>
      <c r="J28" s="261">
        <f t="shared" si="4"/>
        <v>2770</v>
      </c>
      <c r="K28" s="261">
        <f t="shared" si="5"/>
        <v>2970</v>
      </c>
      <c r="L28" s="262">
        <f t="shared" si="6"/>
        <v>3170</v>
      </c>
      <c r="M28" s="262">
        <f t="shared" si="7"/>
        <v>3370</v>
      </c>
      <c r="N28" s="262">
        <f t="shared" si="8"/>
        <v>3770</v>
      </c>
      <c r="O28" s="262">
        <f t="shared" si="9"/>
        <v>5770</v>
      </c>
      <c r="P28" s="299">
        <f t="shared" si="10"/>
        <v>4170</v>
      </c>
      <c r="Q28" s="299">
        <f t="shared" si="11"/>
        <v>4970</v>
      </c>
      <c r="R28" s="299">
        <f t="shared" si="12"/>
        <v>11770</v>
      </c>
      <c r="S28" s="299">
        <f t="shared" si="13"/>
        <v>7770</v>
      </c>
    </row>
    <row r="29" spans="1:19" s="128" customFormat="1" ht="11.25" customHeight="1">
      <c r="A29" s="337"/>
      <c r="B29" s="19" t="s">
        <v>43</v>
      </c>
      <c r="C29" s="17" t="s">
        <v>96</v>
      </c>
      <c r="D29" s="18" t="s">
        <v>100</v>
      </c>
      <c r="E29" s="261">
        <v>1890</v>
      </c>
      <c r="F29" s="261">
        <f>2*100+E29</f>
        <v>2090</v>
      </c>
      <c r="G29" s="261">
        <f>7*100+E29</f>
        <v>2590</v>
      </c>
      <c r="H29" s="261">
        <f>12*100+E29</f>
        <v>3090</v>
      </c>
      <c r="I29" s="261">
        <f>17*100+E29</f>
        <v>3590</v>
      </c>
      <c r="J29" s="261">
        <f>22*100+E29</f>
        <v>4090</v>
      </c>
      <c r="K29" s="261">
        <f>27*100+E29</f>
        <v>4590</v>
      </c>
      <c r="L29" s="262">
        <f>32*100+E29</f>
        <v>5090</v>
      </c>
      <c r="M29" s="262">
        <f>37*100+E29</f>
        <v>5590</v>
      </c>
      <c r="N29" s="262">
        <f>47*100+E29</f>
        <v>6590</v>
      </c>
      <c r="O29" s="262">
        <f>97*100+E29</f>
        <v>11590</v>
      </c>
      <c r="P29" s="299">
        <f t="shared" si="10"/>
        <v>4170</v>
      </c>
      <c r="Q29" s="299">
        <f t="shared" si="11"/>
        <v>4970</v>
      </c>
      <c r="R29" s="299">
        <f t="shared" si="12"/>
        <v>11770</v>
      </c>
      <c r="S29" s="299">
        <f t="shared" si="13"/>
        <v>7770</v>
      </c>
    </row>
    <row r="30" spans="1:19" s="128" customFormat="1" ht="11.25" customHeight="1">
      <c r="A30" s="340" t="s">
        <v>44</v>
      </c>
      <c r="B30" s="5" t="s">
        <v>45</v>
      </c>
      <c r="C30" s="6" t="s">
        <v>94</v>
      </c>
      <c r="D30" s="7" t="s">
        <v>100</v>
      </c>
      <c r="E30" s="8">
        <v>1890</v>
      </c>
      <c r="F30" s="8">
        <f t="shared" si="0"/>
        <v>1970</v>
      </c>
      <c r="G30" s="8">
        <f t="shared" si="1"/>
        <v>2170</v>
      </c>
      <c r="H30" s="8">
        <f t="shared" si="2"/>
        <v>2370</v>
      </c>
      <c r="I30" s="8">
        <f t="shared" si="3"/>
        <v>2570</v>
      </c>
      <c r="J30" s="8">
        <f t="shared" si="4"/>
        <v>2770</v>
      </c>
      <c r="K30" s="8">
        <f t="shared" si="5"/>
        <v>2970</v>
      </c>
      <c r="L30" s="291">
        <f t="shared" si="6"/>
        <v>3170</v>
      </c>
      <c r="M30" s="291">
        <f t="shared" si="7"/>
        <v>3370</v>
      </c>
      <c r="N30" s="291">
        <f t="shared" si="8"/>
        <v>3770</v>
      </c>
      <c r="O30" s="291">
        <f t="shared" si="9"/>
        <v>5770</v>
      </c>
      <c r="P30" s="299">
        <f t="shared" si="10"/>
        <v>4170</v>
      </c>
      <c r="Q30" s="299">
        <f t="shared" si="11"/>
        <v>4970</v>
      </c>
      <c r="R30" s="299">
        <f t="shared" si="12"/>
        <v>11770</v>
      </c>
      <c r="S30" s="299">
        <f t="shared" si="13"/>
        <v>7770</v>
      </c>
    </row>
    <row r="31" spans="1:19" s="128" customFormat="1" ht="11.25" customHeight="1">
      <c r="A31" s="340"/>
      <c r="B31" s="5" t="s">
        <v>46</v>
      </c>
      <c r="C31" s="6" t="s">
        <v>94</v>
      </c>
      <c r="D31" s="7" t="s">
        <v>100</v>
      </c>
      <c r="E31" s="8">
        <v>1890</v>
      </c>
      <c r="F31" s="8">
        <f t="shared" si="0"/>
        <v>1970</v>
      </c>
      <c r="G31" s="8">
        <f t="shared" si="1"/>
        <v>2170</v>
      </c>
      <c r="H31" s="8">
        <f t="shared" si="2"/>
        <v>2370</v>
      </c>
      <c r="I31" s="8">
        <f t="shared" si="3"/>
        <v>2570</v>
      </c>
      <c r="J31" s="8">
        <f t="shared" si="4"/>
        <v>2770</v>
      </c>
      <c r="K31" s="8">
        <f t="shared" si="5"/>
        <v>2970</v>
      </c>
      <c r="L31" s="291">
        <f t="shared" si="6"/>
        <v>3170</v>
      </c>
      <c r="M31" s="291">
        <f t="shared" si="7"/>
        <v>3370</v>
      </c>
      <c r="N31" s="291">
        <f t="shared" si="8"/>
        <v>3770</v>
      </c>
      <c r="O31" s="291">
        <f t="shared" si="9"/>
        <v>5770</v>
      </c>
      <c r="P31" s="299">
        <f t="shared" si="10"/>
        <v>4170</v>
      </c>
      <c r="Q31" s="299">
        <f t="shared" si="11"/>
        <v>4970</v>
      </c>
      <c r="R31" s="299">
        <f t="shared" si="12"/>
        <v>11770</v>
      </c>
      <c r="S31" s="299">
        <f t="shared" si="13"/>
        <v>7770</v>
      </c>
    </row>
    <row r="32" spans="1:19" s="128" customFormat="1" ht="11.25" customHeight="1">
      <c r="A32" s="340"/>
      <c r="B32" s="9" t="s">
        <v>47</v>
      </c>
      <c r="C32" s="6" t="s">
        <v>94</v>
      </c>
      <c r="D32" s="7" t="s">
        <v>100</v>
      </c>
      <c r="E32" s="8">
        <v>1890</v>
      </c>
      <c r="F32" s="8">
        <f t="shared" si="0"/>
        <v>1970</v>
      </c>
      <c r="G32" s="8">
        <f t="shared" si="1"/>
        <v>2170</v>
      </c>
      <c r="H32" s="8">
        <f t="shared" si="2"/>
        <v>2370</v>
      </c>
      <c r="I32" s="8">
        <f t="shared" si="3"/>
        <v>2570</v>
      </c>
      <c r="J32" s="8">
        <f t="shared" si="4"/>
        <v>2770</v>
      </c>
      <c r="K32" s="8">
        <f t="shared" si="5"/>
        <v>2970</v>
      </c>
      <c r="L32" s="291">
        <f t="shared" si="6"/>
        <v>3170</v>
      </c>
      <c r="M32" s="291">
        <f t="shared" si="7"/>
        <v>3370</v>
      </c>
      <c r="N32" s="291">
        <f t="shared" si="8"/>
        <v>3770</v>
      </c>
      <c r="O32" s="291">
        <f t="shared" si="9"/>
        <v>5770</v>
      </c>
      <c r="P32" s="299">
        <f t="shared" si="10"/>
        <v>4170</v>
      </c>
      <c r="Q32" s="299">
        <f t="shared" si="11"/>
        <v>4970</v>
      </c>
      <c r="R32" s="299">
        <f t="shared" si="12"/>
        <v>11770</v>
      </c>
      <c r="S32" s="299">
        <f t="shared" si="13"/>
        <v>7770</v>
      </c>
    </row>
    <row r="33" spans="1:19" s="128" customFormat="1" ht="11.25" customHeight="1">
      <c r="A33" s="340"/>
      <c r="B33" s="9" t="s">
        <v>48</v>
      </c>
      <c r="C33" s="6" t="s">
        <v>94</v>
      </c>
      <c r="D33" s="7" t="s">
        <v>100</v>
      </c>
      <c r="E33" s="8">
        <v>1890</v>
      </c>
      <c r="F33" s="8">
        <f t="shared" si="0"/>
        <v>1970</v>
      </c>
      <c r="G33" s="8">
        <f t="shared" si="1"/>
        <v>2170</v>
      </c>
      <c r="H33" s="8">
        <f t="shared" si="2"/>
        <v>2370</v>
      </c>
      <c r="I33" s="8">
        <f t="shared" si="3"/>
        <v>2570</v>
      </c>
      <c r="J33" s="8">
        <f t="shared" si="4"/>
        <v>2770</v>
      </c>
      <c r="K33" s="8">
        <f t="shared" si="5"/>
        <v>2970</v>
      </c>
      <c r="L33" s="291">
        <f t="shared" si="6"/>
        <v>3170</v>
      </c>
      <c r="M33" s="291">
        <f t="shared" si="7"/>
        <v>3370</v>
      </c>
      <c r="N33" s="291">
        <f t="shared" si="8"/>
        <v>3770</v>
      </c>
      <c r="O33" s="291">
        <f t="shared" si="9"/>
        <v>5770</v>
      </c>
      <c r="P33" s="299">
        <f t="shared" si="10"/>
        <v>4170</v>
      </c>
      <c r="Q33" s="299">
        <f t="shared" si="11"/>
        <v>4970</v>
      </c>
      <c r="R33" s="299">
        <f t="shared" si="12"/>
        <v>11770</v>
      </c>
      <c r="S33" s="299">
        <f t="shared" si="13"/>
        <v>7770</v>
      </c>
    </row>
    <row r="34" spans="1:19" s="128" customFormat="1" ht="11.25" customHeight="1">
      <c r="A34" s="340"/>
      <c r="B34" s="9" t="s">
        <v>48</v>
      </c>
      <c r="C34" s="6" t="s">
        <v>96</v>
      </c>
      <c r="D34" s="7" t="s">
        <v>100</v>
      </c>
      <c r="E34" s="8">
        <v>1890</v>
      </c>
      <c r="F34" s="8">
        <f>2*100+E34</f>
        <v>2090</v>
      </c>
      <c r="G34" s="8">
        <f>7*100+E34</f>
        <v>2590</v>
      </c>
      <c r="H34" s="8">
        <f>12*100+E34</f>
        <v>3090</v>
      </c>
      <c r="I34" s="8">
        <f>17*100+E34</f>
        <v>3590</v>
      </c>
      <c r="J34" s="8">
        <f>22*100+E34</f>
        <v>4090</v>
      </c>
      <c r="K34" s="8">
        <f>27*100+E34</f>
        <v>4590</v>
      </c>
      <c r="L34" s="291">
        <f>32*100+E34</f>
        <v>5090</v>
      </c>
      <c r="M34" s="291">
        <f>37*100+E34</f>
        <v>5590</v>
      </c>
      <c r="N34" s="291">
        <f>47*100+E34</f>
        <v>6590</v>
      </c>
      <c r="O34" s="291">
        <f>97*100+E34</f>
        <v>11590</v>
      </c>
      <c r="P34" s="299">
        <f t="shared" si="10"/>
        <v>4170</v>
      </c>
      <c r="Q34" s="299">
        <f t="shared" si="11"/>
        <v>4970</v>
      </c>
      <c r="R34" s="299">
        <f t="shared" si="12"/>
        <v>11770</v>
      </c>
      <c r="S34" s="299">
        <f t="shared" si="13"/>
        <v>7770</v>
      </c>
    </row>
    <row r="35" spans="1:19" s="128" customFormat="1" ht="11.25" customHeight="1">
      <c r="A35" s="341" t="s">
        <v>49</v>
      </c>
      <c r="B35" s="286" t="s">
        <v>50</v>
      </c>
      <c r="C35" s="287" t="s">
        <v>94</v>
      </c>
      <c r="D35" s="288" t="s">
        <v>100</v>
      </c>
      <c r="E35" s="289">
        <v>1890</v>
      </c>
      <c r="F35" s="289">
        <f t="shared" si="0"/>
        <v>1970</v>
      </c>
      <c r="G35" s="289">
        <f t="shared" si="1"/>
        <v>2170</v>
      </c>
      <c r="H35" s="289">
        <f t="shared" si="2"/>
        <v>2370</v>
      </c>
      <c r="I35" s="289">
        <f t="shared" si="3"/>
        <v>2570</v>
      </c>
      <c r="J35" s="289">
        <f t="shared" si="4"/>
        <v>2770</v>
      </c>
      <c r="K35" s="289">
        <f t="shared" si="5"/>
        <v>2970</v>
      </c>
      <c r="L35" s="290">
        <f t="shared" si="6"/>
        <v>3170</v>
      </c>
      <c r="M35" s="290">
        <f t="shared" si="7"/>
        <v>3370</v>
      </c>
      <c r="N35" s="290">
        <f t="shared" si="8"/>
        <v>3770</v>
      </c>
      <c r="O35" s="290">
        <f t="shared" si="9"/>
        <v>5770</v>
      </c>
      <c r="P35" s="299">
        <f t="shared" si="10"/>
        <v>4170</v>
      </c>
      <c r="Q35" s="299">
        <f t="shared" si="11"/>
        <v>4970</v>
      </c>
      <c r="R35" s="299">
        <f t="shared" si="12"/>
        <v>11770</v>
      </c>
      <c r="S35" s="299">
        <f t="shared" si="13"/>
        <v>7770</v>
      </c>
    </row>
    <row r="36" spans="1:19" s="128" customFormat="1" ht="11.25" customHeight="1">
      <c r="A36" s="341"/>
      <c r="B36" s="286" t="s">
        <v>51</v>
      </c>
      <c r="C36" s="287" t="s">
        <v>94</v>
      </c>
      <c r="D36" s="288" t="s">
        <v>100</v>
      </c>
      <c r="E36" s="289">
        <v>1890</v>
      </c>
      <c r="F36" s="289">
        <f t="shared" si="0"/>
        <v>1970</v>
      </c>
      <c r="G36" s="289">
        <f t="shared" si="1"/>
        <v>2170</v>
      </c>
      <c r="H36" s="289">
        <f t="shared" si="2"/>
        <v>2370</v>
      </c>
      <c r="I36" s="289">
        <f t="shared" si="3"/>
        <v>2570</v>
      </c>
      <c r="J36" s="289">
        <f t="shared" si="4"/>
        <v>2770</v>
      </c>
      <c r="K36" s="289">
        <f t="shared" si="5"/>
        <v>2970</v>
      </c>
      <c r="L36" s="290">
        <f t="shared" si="6"/>
        <v>3170</v>
      </c>
      <c r="M36" s="290">
        <f t="shared" si="7"/>
        <v>3370</v>
      </c>
      <c r="N36" s="290">
        <f t="shared" si="8"/>
        <v>3770</v>
      </c>
      <c r="O36" s="290">
        <f t="shared" si="9"/>
        <v>5770</v>
      </c>
      <c r="P36" s="299">
        <f t="shared" si="10"/>
        <v>4170</v>
      </c>
      <c r="Q36" s="299">
        <f t="shared" si="11"/>
        <v>4970</v>
      </c>
      <c r="R36" s="299">
        <f t="shared" si="12"/>
        <v>11770</v>
      </c>
      <c r="S36" s="299">
        <f t="shared" si="13"/>
        <v>7770</v>
      </c>
    </row>
    <row r="37" spans="1:19" s="128" customFormat="1" ht="11.25" customHeight="1">
      <c r="A37" s="341"/>
      <c r="B37" s="286" t="s">
        <v>52</v>
      </c>
      <c r="C37" s="287" t="s">
        <v>94</v>
      </c>
      <c r="D37" s="288" t="s">
        <v>100</v>
      </c>
      <c r="E37" s="289">
        <v>1890</v>
      </c>
      <c r="F37" s="289">
        <f t="shared" si="0"/>
        <v>1970</v>
      </c>
      <c r="G37" s="289">
        <f t="shared" si="1"/>
        <v>2170</v>
      </c>
      <c r="H37" s="289">
        <f t="shared" si="2"/>
        <v>2370</v>
      </c>
      <c r="I37" s="289">
        <f t="shared" si="3"/>
        <v>2570</v>
      </c>
      <c r="J37" s="289">
        <f t="shared" si="4"/>
        <v>2770</v>
      </c>
      <c r="K37" s="289">
        <f t="shared" si="5"/>
        <v>2970</v>
      </c>
      <c r="L37" s="290">
        <f t="shared" si="6"/>
        <v>3170</v>
      </c>
      <c r="M37" s="290">
        <f t="shared" si="7"/>
        <v>3370</v>
      </c>
      <c r="N37" s="290">
        <f t="shared" si="8"/>
        <v>3770</v>
      </c>
      <c r="O37" s="290">
        <f t="shared" si="9"/>
        <v>5770</v>
      </c>
      <c r="P37" s="299">
        <f t="shared" si="10"/>
        <v>4170</v>
      </c>
      <c r="Q37" s="299">
        <f t="shared" si="11"/>
        <v>4970</v>
      </c>
      <c r="R37" s="299">
        <f t="shared" si="12"/>
        <v>11770</v>
      </c>
      <c r="S37" s="299">
        <f t="shared" si="13"/>
        <v>7770</v>
      </c>
    </row>
    <row r="38" spans="1:19" s="128" customFormat="1" ht="11.25" customHeight="1">
      <c r="A38" s="341"/>
      <c r="B38" s="292" t="s">
        <v>53</v>
      </c>
      <c r="C38" s="287" t="s">
        <v>94</v>
      </c>
      <c r="D38" s="288" t="s">
        <v>100</v>
      </c>
      <c r="E38" s="289">
        <v>1890</v>
      </c>
      <c r="F38" s="289">
        <f t="shared" si="0"/>
        <v>1970</v>
      </c>
      <c r="G38" s="289">
        <f t="shared" si="1"/>
        <v>2170</v>
      </c>
      <c r="H38" s="289">
        <f t="shared" si="2"/>
        <v>2370</v>
      </c>
      <c r="I38" s="289">
        <f t="shared" si="3"/>
        <v>2570</v>
      </c>
      <c r="J38" s="289">
        <f t="shared" si="4"/>
        <v>2770</v>
      </c>
      <c r="K38" s="289">
        <f t="shared" si="5"/>
        <v>2970</v>
      </c>
      <c r="L38" s="290">
        <f t="shared" si="6"/>
        <v>3170</v>
      </c>
      <c r="M38" s="290">
        <f t="shared" si="7"/>
        <v>3370</v>
      </c>
      <c r="N38" s="290">
        <f t="shared" si="8"/>
        <v>3770</v>
      </c>
      <c r="O38" s="290">
        <f t="shared" si="9"/>
        <v>5770</v>
      </c>
      <c r="P38" s="299">
        <f t="shared" si="10"/>
        <v>4170</v>
      </c>
      <c r="Q38" s="299">
        <f t="shared" si="11"/>
        <v>4970</v>
      </c>
      <c r="R38" s="299">
        <f t="shared" si="12"/>
        <v>11770</v>
      </c>
      <c r="S38" s="299">
        <f t="shared" si="13"/>
        <v>7770</v>
      </c>
    </row>
    <row r="39" spans="1:19" s="128" customFormat="1" ht="11.25" customHeight="1">
      <c r="A39" s="341"/>
      <c r="B39" s="292" t="s">
        <v>53</v>
      </c>
      <c r="C39" s="287" t="s">
        <v>96</v>
      </c>
      <c r="D39" s="288" t="s">
        <v>100</v>
      </c>
      <c r="E39" s="289">
        <v>1890</v>
      </c>
      <c r="F39" s="289">
        <f>2*100+E39</f>
        <v>2090</v>
      </c>
      <c r="G39" s="289">
        <f>7*100+E39</f>
        <v>2590</v>
      </c>
      <c r="H39" s="289">
        <f>12*100+E39</f>
        <v>3090</v>
      </c>
      <c r="I39" s="289">
        <f>17*100+E39</f>
        <v>3590</v>
      </c>
      <c r="J39" s="289">
        <f>22*100+E39</f>
        <v>4090</v>
      </c>
      <c r="K39" s="289">
        <f>27*100+E39</f>
        <v>4590</v>
      </c>
      <c r="L39" s="290">
        <f>32*100+E39</f>
        <v>5090</v>
      </c>
      <c r="M39" s="290">
        <f>37*100+E39</f>
        <v>5590</v>
      </c>
      <c r="N39" s="290">
        <f>47*100+E39</f>
        <v>6590</v>
      </c>
      <c r="O39" s="290">
        <f>97*100+E39</f>
        <v>11590</v>
      </c>
      <c r="P39" s="299">
        <f t="shared" si="10"/>
        <v>4170</v>
      </c>
      <c r="Q39" s="299">
        <f t="shared" si="11"/>
        <v>4970</v>
      </c>
      <c r="R39" s="299">
        <f t="shared" si="12"/>
        <v>11770</v>
      </c>
      <c r="S39" s="299">
        <f t="shared" si="13"/>
        <v>7770</v>
      </c>
    </row>
    <row r="40" spans="1:19" s="128" customFormat="1" ht="11.25" customHeight="1">
      <c r="A40" s="318" t="s">
        <v>54</v>
      </c>
      <c r="B40" s="10" t="s">
        <v>55</v>
      </c>
      <c r="C40" s="11" t="s">
        <v>94</v>
      </c>
      <c r="D40" s="233" t="s">
        <v>100</v>
      </c>
      <c r="E40" s="13">
        <v>1900</v>
      </c>
      <c r="F40" s="13">
        <f t="shared" si="0"/>
        <v>1980</v>
      </c>
      <c r="G40" s="13">
        <f t="shared" si="1"/>
        <v>2180</v>
      </c>
      <c r="H40" s="13">
        <f t="shared" si="2"/>
        <v>2380</v>
      </c>
      <c r="I40" s="13">
        <f t="shared" si="3"/>
        <v>2580</v>
      </c>
      <c r="J40" s="13">
        <f t="shared" si="4"/>
        <v>2780</v>
      </c>
      <c r="K40" s="13">
        <f t="shared" si="5"/>
        <v>2980</v>
      </c>
      <c r="L40" s="14">
        <f t="shared" si="6"/>
        <v>3180</v>
      </c>
      <c r="M40" s="14">
        <f t="shared" si="7"/>
        <v>3380</v>
      </c>
      <c r="N40" s="14">
        <f t="shared" si="8"/>
        <v>3780</v>
      </c>
      <c r="O40" s="14">
        <f t="shared" si="9"/>
        <v>5780</v>
      </c>
      <c r="P40" s="299">
        <f t="shared" si="10"/>
        <v>4180</v>
      </c>
      <c r="Q40" s="299">
        <f t="shared" si="11"/>
        <v>4980</v>
      </c>
      <c r="R40" s="299">
        <f t="shared" si="12"/>
        <v>11780</v>
      </c>
      <c r="S40" s="299">
        <f t="shared" si="13"/>
        <v>7780</v>
      </c>
    </row>
    <row r="41" spans="1:19" s="128" customFormat="1" ht="11.25" customHeight="1">
      <c r="A41" s="318"/>
      <c r="B41" s="10" t="s">
        <v>56</v>
      </c>
      <c r="C41" s="11" t="s">
        <v>94</v>
      </c>
      <c r="D41" s="233" t="s">
        <v>100</v>
      </c>
      <c r="E41" s="13">
        <v>1900</v>
      </c>
      <c r="F41" s="13">
        <f t="shared" si="0"/>
        <v>1980</v>
      </c>
      <c r="G41" s="13">
        <f t="shared" si="1"/>
        <v>2180</v>
      </c>
      <c r="H41" s="13">
        <f t="shared" si="2"/>
        <v>2380</v>
      </c>
      <c r="I41" s="13">
        <f t="shared" si="3"/>
        <v>2580</v>
      </c>
      <c r="J41" s="13">
        <f t="shared" si="4"/>
        <v>2780</v>
      </c>
      <c r="K41" s="13">
        <f t="shared" si="5"/>
        <v>2980</v>
      </c>
      <c r="L41" s="14">
        <f t="shared" si="6"/>
        <v>3180</v>
      </c>
      <c r="M41" s="14">
        <f t="shared" si="7"/>
        <v>3380</v>
      </c>
      <c r="N41" s="14">
        <f t="shared" si="8"/>
        <v>3780</v>
      </c>
      <c r="O41" s="14">
        <f t="shared" si="9"/>
        <v>5780</v>
      </c>
      <c r="P41" s="299">
        <f t="shared" si="10"/>
        <v>4180</v>
      </c>
      <c r="Q41" s="299">
        <f t="shared" si="11"/>
        <v>4980</v>
      </c>
      <c r="R41" s="299">
        <f t="shared" si="12"/>
        <v>11780</v>
      </c>
      <c r="S41" s="299">
        <f t="shared" si="13"/>
        <v>7780</v>
      </c>
    </row>
    <row r="42" spans="1:19" s="128" customFormat="1" ht="11.25" customHeight="1">
      <c r="A42" s="318"/>
      <c r="B42" s="10" t="s">
        <v>57</v>
      </c>
      <c r="C42" s="11" t="s">
        <v>94</v>
      </c>
      <c r="D42" s="233" t="s">
        <v>100</v>
      </c>
      <c r="E42" s="13">
        <v>1900</v>
      </c>
      <c r="F42" s="13">
        <f t="shared" si="0"/>
        <v>1980</v>
      </c>
      <c r="G42" s="13">
        <f t="shared" si="1"/>
        <v>2180</v>
      </c>
      <c r="H42" s="13">
        <f t="shared" si="2"/>
        <v>2380</v>
      </c>
      <c r="I42" s="13">
        <f t="shared" si="3"/>
        <v>2580</v>
      </c>
      <c r="J42" s="13">
        <f t="shared" si="4"/>
        <v>2780</v>
      </c>
      <c r="K42" s="13">
        <f t="shared" si="5"/>
        <v>2980</v>
      </c>
      <c r="L42" s="14">
        <f t="shared" si="6"/>
        <v>3180</v>
      </c>
      <c r="M42" s="14">
        <f t="shared" si="7"/>
        <v>3380</v>
      </c>
      <c r="N42" s="14">
        <f t="shared" si="8"/>
        <v>3780</v>
      </c>
      <c r="O42" s="14">
        <f t="shared" si="9"/>
        <v>5780</v>
      </c>
      <c r="P42" s="299">
        <f t="shared" si="10"/>
        <v>4180</v>
      </c>
      <c r="Q42" s="299">
        <f t="shared" si="11"/>
        <v>4980</v>
      </c>
      <c r="R42" s="299">
        <f t="shared" si="12"/>
        <v>11780</v>
      </c>
      <c r="S42" s="299">
        <f t="shared" si="13"/>
        <v>7780</v>
      </c>
    </row>
    <row r="43" spans="1:19" s="128" customFormat="1" ht="11.25" customHeight="1">
      <c r="A43" s="318"/>
      <c r="B43" s="15" t="s">
        <v>58</v>
      </c>
      <c r="C43" s="11" t="s">
        <v>94</v>
      </c>
      <c r="D43" s="233" t="s">
        <v>100</v>
      </c>
      <c r="E43" s="13">
        <v>1900</v>
      </c>
      <c r="F43" s="13">
        <f t="shared" si="0"/>
        <v>1980</v>
      </c>
      <c r="G43" s="13">
        <f t="shared" si="1"/>
        <v>2180</v>
      </c>
      <c r="H43" s="13">
        <f t="shared" si="2"/>
        <v>2380</v>
      </c>
      <c r="I43" s="13">
        <f t="shared" si="3"/>
        <v>2580</v>
      </c>
      <c r="J43" s="13">
        <f t="shared" si="4"/>
        <v>2780</v>
      </c>
      <c r="K43" s="13">
        <f t="shared" si="5"/>
        <v>2980</v>
      </c>
      <c r="L43" s="14">
        <f t="shared" si="6"/>
        <v>3180</v>
      </c>
      <c r="M43" s="14">
        <f t="shared" si="7"/>
        <v>3380</v>
      </c>
      <c r="N43" s="14">
        <f t="shared" si="8"/>
        <v>3780</v>
      </c>
      <c r="O43" s="14">
        <f t="shared" si="9"/>
        <v>5780</v>
      </c>
      <c r="P43" s="299">
        <f t="shared" si="10"/>
        <v>4180</v>
      </c>
      <c r="Q43" s="299">
        <f t="shared" si="11"/>
        <v>4980</v>
      </c>
      <c r="R43" s="299">
        <f t="shared" si="12"/>
        <v>11780</v>
      </c>
      <c r="S43" s="299">
        <f t="shared" si="13"/>
        <v>7780</v>
      </c>
    </row>
    <row r="44" spans="1:19" s="128" customFormat="1" ht="11.25" customHeight="1">
      <c r="A44" s="318"/>
      <c r="B44" s="15" t="s">
        <v>58</v>
      </c>
      <c r="C44" s="11" t="s">
        <v>96</v>
      </c>
      <c r="D44" s="233" t="s">
        <v>100</v>
      </c>
      <c r="E44" s="13">
        <v>1900</v>
      </c>
      <c r="F44" s="13">
        <f>2*100+E44</f>
        <v>2100</v>
      </c>
      <c r="G44" s="13">
        <f>7*100+E44</f>
        <v>2600</v>
      </c>
      <c r="H44" s="13">
        <f>12*100+E44</f>
        <v>3100</v>
      </c>
      <c r="I44" s="13">
        <f>17*100+E44</f>
        <v>3600</v>
      </c>
      <c r="J44" s="13">
        <f>22*100+E44</f>
        <v>4100</v>
      </c>
      <c r="K44" s="13">
        <f>27*100+E44</f>
        <v>4600</v>
      </c>
      <c r="L44" s="14">
        <f>32*100+E44</f>
        <v>5100</v>
      </c>
      <c r="M44" s="14">
        <f>37*100+E44</f>
        <v>5600</v>
      </c>
      <c r="N44" s="14">
        <f>47*100+E44</f>
        <v>6600</v>
      </c>
      <c r="O44" s="14">
        <f>97*100+E44</f>
        <v>11600</v>
      </c>
      <c r="P44" s="299">
        <f t="shared" si="10"/>
        <v>4180</v>
      </c>
      <c r="Q44" s="299">
        <f t="shared" si="11"/>
        <v>4980</v>
      </c>
      <c r="R44" s="299">
        <f t="shared" si="12"/>
        <v>11780</v>
      </c>
      <c r="S44" s="299">
        <f t="shared" si="13"/>
        <v>7780</v>
      </c>
    </row>
    <row r="45" spans="1:19" s="128" customFormat="1" ht="11.25" customHeight="1">
      <c r="A45" s="330" t="s">
        <v>59</v>
      </c>
      <c r="B45" s="79" t="s">
        <v>60</v>
      </c>
      <c r="C45" s="239" t="s">
        <v>94</v>
      </c>
      <c r="D45" s="240" t="s">
        <v>100</v>
      </c>
      <c r="E45" s="241">
        <v>1900</v>
      </c>
      <c r="F45" s="241">
        <f t="shared" si="0"/>
        <v>1980</v>
      </c>
      <c r="G45" s="241">
        <f t="shared" si="1"/>
        <v>2180</v>
      </c>
      <c r="H45" s="241">
        <f t="shared" si="2"/>
        <v>2380</v>
      </c>
      <c r="I45" s="241">
        <f t="shared" si="3"/>
        <v>2580</v>
      </c>
      <c r="J45" s="241">
        <f t="shared" si="4"/>
        <v>2780</v>
      </c>
      <c r="K45" s="241">
        <f t="shared" si="5"/>
        <v>2980</v>
      </c>
      <c r="L45" s="242">
        <f t="shared" si="6"/>
        <v>3180</v>
      </c>
      <c r="M45" s="242">
        <f t="shared" si="7"/>
        <v>3380</v>
      </c>
      <c r="N45" s="242">
        <f t="shared" si="8"/>
        <v>3780</v>
      </c>
      <c r="O45" s="242">
        <f t="shared" si="9"/>
        <v>5780</v>
      </c>
      <c r="P45" s="299">
        <f t="shared" si="10"/>
        <v>4180</v>
      </c>
      <c r="Q45" s="299">
        <f t="shared" si="11"/>
        <v>4980</v>
      </c>
      <c r="R45" s="299">
        <f t="shared" si="12"/>
        <v>11780</v>
      </c>
      <c r="S45" s="299">
        <f t="shared" si="13"/>
        <v>7780</v>
      </c>
    </row>
    <row r="46" spans="1:19" s="128" customFormat="1" ht="11.25" customHeight="1">
      <c r="A46" s="330"/>
      <c r="B46" s="79" t="s">
        <v>61</v>
      </c>
      <c r="C46" s="239" t="s">
        <v>94</v>
      </c>
      <c r="D46" s="240" t="s">
        <v>100</v>
      </c>
      <c r="E46" s="241">
        <v>1900</v>
      </c>
      <c r="F46" s="241">
        <f t="shared" si="0"/>
        <v>1980</v>
      </c>
      <c r="G46" s="241">
        <f t="shared" si="1"/>
        <v>2180</v>
      </c>
      <c r="H46" s="241">
        <f t="shared" si="2"/>
        <v>2380</v>
      </c>
      <c r="I46" s="241">
        <f t="shared" si="3"/>
        <v>2580</v>
      </c>
      <c r="J46" s="241">
        <f t="shared" si="4"/>
        <v>2780</v>
      </c>
      <c r="K46" s="241">
        <f t="shared" si="5"/>
        <v>2980</v>
      </c>
      <c r="L46" s="242">
        <f t="shared" si="6"/>
        <v>3180</v>
      </c>
      <c r="M46" s="242">
        <f t="shared" si="7"/>
        <v>3380</v>
      </c>
      <c r="N46" s="242">
        <f t="shared" si="8"/>
        <v>3780</v>
      </c>
      <c r="O46" s="242">
        <f t="shared" si="9"/>
        <v>5780</v>
      </c>
      <c r="P46" s="299">
        <f t="shared" si="10"/>
        <v>4180</v>
      </c>
      <c r="Q46" s="299">
        <f t="shared" si="11"/>
        <v>4980</v>
      </c>
      <c r="R46" s="299">
        <f t="shared" si="12"/>
        <v>11780</v>
      </c>
      <c r="S46" s="299">
        <f t="shared" si="13"/>
        <v>7780</v>
      </c>
    </row>
    <row r="47" spans="1:19" s="128" customFormat="1" ht="11.25" customHeight="1">
      <c r="A47" s="330"/>
      <c r="B47" s="79" t="s">
        <v>62</v>
      </c>
      <c r="C47" s="239" t="s">
        <v>94</v>
      </c>
      <c r="D47" s="240" t="s">
        <v>100</v>
      </c>
      <c r="E47" s="241">
        <v>1900</v>
      </c>
      <c r="F47" s="241">
        <f t="shared" si="0"/>
        <v>1980</v>
      </c>
      <c r="G47" s="241">
        <f t="shared" si="1"/>
        <v>2180</v>
      </c>
      <c r="H47" s="241">
        <f t="shared" si="2"/>
        <v>2380</v>
      </c>
      <c r="I47" s="241">
        <f t="shared" si="3"/>
        <v>2580</v>
      </c>
      <c r="J47" s="241">
        <f t="shared" si="4"/>
        <v>2780</v>
      </c>
      <c r="K47" s="241">
        <f t="shared" si="5"/>
        <v>2980</v>
      </c>
      <c r="L47" s="242">
        <f t="shared" si="6"/>
        <v>3180</v>
      </c>
      <c r="M47" s="242">
        <f t="shared" si="7"/>
        <v>3380</v>
      </c>
      <c r="N47" s="242">
        <f t="shared" si="8"/>
        <v>3780</v>
      </c>
      <c r="O47" s="242">
        <f t="shared" si="9"/>
        <v>5780</v>
      </c>
      <c r="P47" s="299">
        <f t="shared" si="10"/>
        <v>4180</v>
      </c>
      <c r="Q47" s="299">
        <f t="shared" si="11"/>
        <v>4980</v>
      </c>
      <c r="R47" s="299">
        <f t="shared" si="12"/>
        <v>11780</v>
      </c>
      <c r="S47" s="299">
        <f t="shared" si="13"/>
        <v>7780</v>
      </c>
    </row>
    <row r="48" spans="1:19" s="128" customFormat="1" ht="11.25" customHeight="1">
      <c r="A48" s="330"/>
      <c r="B48" s="243" t="s">
        <v>63</v>
      </c>
      <c r="C48" s="239" t="s">
        <v>94</v>
      </c>
      <c r="D48" s="240" t="s">
        <v>100</v>
      </c>
      <c r="E48" s="241">
        <v>1900</v>
      </c>
      <c r="F48" s="241">
        <f t="shared" si="0"/>
        <v>1980</v>
      </c>
      <c r="G48" s="241">
        <f t="shared" si="1"/>
        <v>2180</v>
      </c>
      <c r="H48" s="241">
        <f t="shared" si="2"/>
        <v>2380</v>
      </c>
      <c r="I48" s="241">
        <f t="shared" si="3"/>
        <v>2580</v>
      </c>
      <c r="J48" s="241">
        <f t="shared" si="4"/>
        <v>2780</v>
      </c>
      <c r="K48" s="241">
        <f t="shared" si="5"/>
        <v>2980</v>
      </c>
      <c r="L48" s="242">
        <f t="shared" si="6"/>
        <v>3180</v>
      </c>
      <c r="M48" s="242">
        <f t="shared" si="7"/>
        <v>3380</v>
      </c>
      <c r="N48" s="242">
        <f t="shared" si="8"/>
        <v>3780</v>
      </c>
      <c r="O48" s="242">
        <f t="shared" si="9"/>
        <v>5780</v>
      </c>
      <c r="P48" s="299">
        <f t="shared" si="10"/>
        <v>4180</v>
      </c>
      <c r="Q48" s="299">
        <f t="shared" si="11"/>
        <v>4980</v>
      </c>
      <c r="R48" s="299">
        <f t="shared" si="12"/>
        <v>11780</v>
      </c>
      <c r="S48" s="299">
        <f t="shared" si="13"/>
        <v>7780</v>
      </c>
    </row>
    <row r="49" spans="1:19" s="128" customFormat="1" ht="11.25" customHeight="1">
      <c r="A49" s="330"/>
      <c r="B49" s="243" t="s">
        <v>63</v>
      </c>
      <c r="C49" s="239" t="s">
        <v>96</v>
      </c>
      <c r="D49" s="240" t="s">
        <v>100</v>
      </c>
      <c r="E49" s="241">
        <v>1900</v>
      </c>
      <c r="F49" s="241">
        <f>2*100+E49</f>
        <v>2100</v>
      </c>
      <c r="G49" s="241">
        <f>7*100+E49</f>
        <v>2600</v>
      </c>
      <c r="H49" s="241">
        <f>12*100+E49</f>
        <v>3100</v>
      </c>
      <c r="I49" s="241">
        <f>17*100+E49</f>
        <v>3600</v>
      </c>
      <c r="J49" s="241">
        <f>22*100+E49</f>
        <v>4100</v>
      </c>
      <c r="K49" s="241">
        <f>27*100+E49</f>
        <v>4600</v>
      </c>
      <c r="L49" s="242">
        <f>32*100+E49</f>
        <v>5100</v>
      </c>
      <c r="M49" s="242">
        <f>37*100+E49</f>
        <v>5600</v>
      </c>
      <c r="N49" s="242">
        <f>47*100+E49</f>
        <v>6600</v>
      </c>
      <c r="O49" s="242">
        <f>97*100+E49</f>
        <v>11600</v>
      </c>
      <c r="P49" s="299">
        <f t="shared" si="10"/>
        <v>4180</v>
      </c>
      <c r="Q49" s="299">
        <f t="shared" si="11"/>
        <v>4980</v>
      </c>
      <c r="R49" s="299">
        <f t="shared" si="12"/>
        <v>11780</v>
      </c>
      <c r="S49" s="299">
        <f t="shared" si="13"/>
        <v>7780</v>
      </c>
    </row>
    <row r="50" spans="1:19" s="128" customFormat="1" ht="11.25" customHeight="1">
      <c r="A50" s="340" t="s">
        <v>83</v>
      </c>
      <c r="B50" s="5" t="s">
        <v>84</v>
      </c>
      <c r="C50" s="6" t="s">
        <v>98</v>
      </c>
      <c r="D50" s="7" t="s">
        <v>97</v>
      </c>
      <c r="E50" s="8">
        <v>4900</v>
      </c>
      <c r="F50" s="8">
        <f t="shared" si="0"/>
        <v>4980</v>
      </c>
      <c r="G50" s="8">
        <f t="shared" si="1"/>
        <v>5180</v>
      </c>
      <c r="H50" s="8">
        <f t="shared" si="2"/>
        <v>5380</v>
      </c>
      <c r="I50" s="8">
        <f t="shared" si="3"/>
        <v>5580</v>
      </c>
      <c r="J50" s="8">
        <f t="shared" si="4"/>
        <v>5780</v>
      </c>
      <c r="K50" s="8">
        <f t="shared" si="5"/>
        <v>5980</v>
      </c>
      <c r="L50" s="291">
        <f t="shared" si="6"/>
        <v>6180</v>
      </c>
      <c r="M50" s="291">
        <f t="shared" si="7"/>
        <v>6380</v>
      </c>
      <c r="N50" s="291">
        <f t="shared" si="8"/>
        <v>6780</v>
      </c>
      <c r="O50" s="291">
        <f t="shared" si="9"/>
        <v>8780</v>
      </c>
      <c r="P50" s="299">
        <f t="shared" si="10"/>
        <v>7180</v>
      </c>
      <c r="Q50" s="299">
        <f t="shared" si="11"/>
        <v>7980</v>
      </c>
      <c r="R50" s="299">
        <f t="shared" si="12"/>
        <v>14780</v>
      </c>
      <c r="S50" s="299">
        <f t="shared" si="13"/>
        <v>10780</v>
      </c>
    </row>
    <row r="51" spans="1:19" s="128" customFormat="1" ht="11.25" customHeight="1">
      <c r="A51" s="340"/>
      <c r="B51" s="5" t="s">
        <v>85</v>
      </c>
      <c r="C51" s="6" t="s">
        <v>98</v>
      </c>
      <c r="D51" s="7" t="s">
        <v>97</v>
      </c>
      <c r="E51" s="8">
        <v>4900</v>
      </c>
      <c r="F51" s="8">
        <f t="shared" si="0"/>
        <v>4980</v>
      </c>
      <c r="G51" s="8">
        <f t="shared" si="1"/>
        <v>5180</v>
      </c>
      <c r="H51" s="8">
        <f t="shared" si="2"/>
        <v>5380</v>
      </c>
      <c r="I51" s="8">
        <f t="shared" si="3"/>
        <v>5580</v>
      </c>
      <c r="J51" s="8">
        <f t="shared" si="4"/>
        <v>5780</v>
      </c>
      <c r="K51" s="8">
        <f t="shared" si="5"/>
        <v>5980</v>
      </c>
      <c r="L51" s="291">
        <f t="shared" si="6"/>
        <v>6180</v>
      </c>
      <c r="M51" s="291">
        <f t="shared" si="7"/>
        <v>6380</v>
      </c>
      <c r="N51" s="291">
        <f t="shared" si="8"/>
        <v>6780</v>
      </c>
      <c r="O51" s="291">
        <f t="shared" si="9"/>
        <v>8780</v>
      </c>
      <c r="P51" s="299">
        <f t="shared" si="10"/>
        <v>7180</v>
      </c>
      <c r="Q51" s="299">
        <f t="shared" si="11"/>
        <v>7980</v>
      </c>
      <c r="R51" s="299">
        <f t="shared" si="12"/>
        <v>14780</v>
      </c>
      <c r="S51" s="299">
        <f t="shared" si="13"/>
        <v>10780</v>
      </c>
    </row>
    <row r="52" spans="1:19" s="128" customFormat="1" ht="11.25" customHeight="1">
      <c r="A52" s="340"/>
      <c r="B52" s="5" t="s">
        <v>86</v>
      </c>
      <c r="C52" s="6" t="s">
        <v>98</v>
      </c>
      <c r="D52" s="7" t="s">
        <v>97</v>
      </c>
      <c r="E52" s="8">
        <v>4900</v>
      </c>
      <c r="F52" s="8">
        <f t="shared" si="0"/>
        <v>4980</v>
      </c>
      <c r="G52" s="8">
        <f t="shared" si="1"/>
        <v>5180</v>
      </c>
      <c r="H52" s="8">
        <f t="shared" si="2"/>
        <v>5380</v>
      </c>
      <c r="I52" s="8">
        <f t="shared" si="3"/>
        <v>5580</v>
      </c>
      <c r="J52" s="8">
        <f t="shared" si="4"/>
        <v>5780</v>
      </c>
      <c r="K52" s="8">
        <f t="shared" si="5"/>
        <v>5980</v>
      </c>
      <c r="L52" s="291">
        <f t="shared" si="6"/>
        <v>6180</v>
      </c>
      <c r="M52" s="291">
        <f t="shared" si="7"/>
        <v>6380</v>
      </c>
      <c r="N52" s="291">
        <f t="shared" si="8"/>
        <v>6780</v>
      </c>
      <c r="O52" s="291">
        <f t="shared" si="9"/>
        <v>8780</v>
      </c>
      <c r="P52" s="299">
        <f t="shared" si="10"/>
        <v>7180</v>
      </c>
      <c r="Q52" s="299">
        <f t="shared" si="11"/>
        <v>7980</v>
      </c>
      <c r="R52" s="299">
        <f t="shared" si="12"/>
        <v>14780</v>
      </c>
      <c r="S52" s="299">
        <f t="shared" si="13"/>
        <v>10780</v>
      </c>
    </row>
    <row r="53" spans="1:19" s="128" customFormat="1" ht="11.25" customHeight="1">
      <c r="A53" s="340"/>
      <c r="B53" s="5" t="s">
        <v>87</v>
      </c>
      <c r="C53" s="6" t="s">
        <v>98</v>
      </c>
      <c r="D53" s="7" t="s">
        <v>97</v>
      </c>
      <c r="E53" s="8">
        <v>4900</v>
      </c>
      <c r="F53" s="8">
        <f t="shared" si="0"/>
        <v>4980</v>
      </c>
      <c r="G53" s="8">
        <f t="shared" si="1"/>
        <v>5180</v>
      </c>
      <c r="H53" s="8">
        <f t="shared" si="2"/>
        <v>5380</v>
      </c>
      <c r="I53" s="8">
        <f t="shared" si="3"/>
        <v>5580</v>
      </c>
      <c r="J53" s="8">
        <f t="shared" si="4"/>
        <v>5780</v>
      </c>
      <c r="K53" s="8">
        <f t="shared" si="5"/>
        <v>5980</v>
      </c>
      <c r="L53" s="291">
        <f t="shared" si="6"/>
        <v>6180</v>
      </c>
      <c r="M53" s="291">
        <f t="shared" si="7"/>
        <v>6380</v>
      </c>
      <c r="N53" s="291">
        <f t="shared" si="8"/>
        <v>6780</v>
      </c>
      <c r="O53" s="291">
        <f t="shared" si="9"/>
        <v>8780</v>
      </c>
      <c r="P53" s="299">
        <f t="shared" si="10"/>
        <v>7180</v>
      </c>
      <c r="Q53" s="299">
        <f t="shared" si="11"/>
        <v>7980</v>
      </c>
      <c r="R53" s="299">
        <f t="shared" si="12"/>
        <v>14780</v>
      </c>
      <c r="S53" s="299">
        <f t="shared" si="13"/>
        <v>10780</v>
      </c>
    </row>
    <row r="54" spans="1:18" s="128" customFormat="1" ht="11.25" customHeight="1">
      <c r="A54" s="340"/>
      <c r="B54" s="5" t="s">
        <v>88</v>
      </c>
      <c r="C54" s="6" t="s">
        <v>98</v>
      </c>
      <c r="D54" s="7" t="s">
        <v>97</v>
      </c>
      <c r="E54" s="8">
        <v>4900</v>
      </c>
      <c r="F54" s="8">
        <f t="shared" si="0"/>
        <v>4980</v>
      </c>
      <c r="G54" s="8">
        <f t="shared" si="1"/>
        <v>5180</v>
      </c>
      <c r="H54" s="8">
        <f>12*40+E54</f>
        <v>5380</v>
      </c>
      <c r="I54" s="8">
        <f t="shared" si="3"/>
        <v>5580</v>
      </c>
      <c r="J54" s="8">
        <f t="shared" si="4"/>
        <v>5780</v>
      </c>
      <c r="K54" s="8">
        <f t="shared" si="5"/>
        <v>5980</v>
      </c>
      <c r="L54" s="291">
        <f t="shared" si="6"/>
        <v>6180</v>
      </c>
      <c r="M54" s="291">
        <f t="shared" si="7"/>
        <v>6380</v>
      </c>
      <c r="N54" s="291">
        <f t="shared" si="8"/>
        <v>6780</v>
      </c>
      <c r="O54" s="291">
        <f t="shared" si="9"/>
        <v>8780</v>
      </c>
      <c r="P54" s="299">
        <f t="shared" si="10"/>
        <v>7180</v>
      </c>
      <c r="Q54" s="299">
        <f t="shared" si="11"/>
        <v>7980</v>
      </c>
      <c r="R54" s="299">
        <f t="shared" si="12"/>
        <v>14780</v>
      </c>
    </row>
  </sheetData>
  <sheetProtection/>
  <mergeCells count="17">
    <mergeCell ref="A1:O1"/>
    <mergeCell ref="A4:A7"/>
    <mergeCell ref="A8:A11"/>
    <mergeCell ref="A12:A15"/>
    <mergeCell ref="A16:A19"/>
    <mergeCell ref="A50:A54"/>
    <mergeCell ref="A30:A34"/>
    <mergeCell ref="A35:A39"/>
    <mergeCell ref="A40:A44"/>
    <mergeCell ref="A45:A49"/>
    <mergeCell ref="E2:O2"/>
    <mergeCell ref="A20:A24"/>
    <mergeCell ref="A25:A29"/>
    <mergeCell ref="A2:A3"/>
    <mergeCell ref="B2:B3"/>
    <mergeCell ref="C2:C3"/>
    <mergeCell ref="D2:D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pane ySplit="3" topLeftCell="A22" activePane="bottomLeft" state="frozen"/>
      <selection pane="topLeft" activeCell="A1" sqref="A1"/>
      <selection pane="bottomLeft" activeCell="G18" sqref="G18"/>
    </sheetView>
  </sheetViews>
  <sheetFormatPr defaultColWidth="9.140625" defaultRowHeight="15"/>
  <cols>
    <col min="1" max="1" width="13.421875" style="68" customWidth="1"/>
    <col min="2" max="2" width="8.7109375" style="29" bestFit="1" customWidth="1"/>
    <col min="3" max="3" width="29.00390625" style="29" bestFit="1" customWidth="1"/>
    <col min="4" max="4" width="23.8515625" style="29" bestFit="1" customWidth="1"/>
    <col min="5" max="5" width="10.57421875" style="66" customWidth="1"/>
    <col min="6" max="6" width="9.140625" style="66" customWidth="1"/>
    <col min="7" max="16384" width="9.140625" style="29" customWidth="1"/>
  </cols>
  <sheetData>
    <row r="1" spans="1:6" s="67" customFormat="1" ht="21.75" customHeight="1">
      <c r="A1" s="348" t="s">
        <v>114</v>
      </c>
      <c r="B1" s="349"/>
      <c r="C1" s="349"/>
      <c r="D1" s="349"/>
      <c r="E1" s="350"/>
      <c r="F1" s="205"/>
    </row>
    <row r="2" spans="1:6" s="67" customFormat="1" ht="15" customHeight="1">
      <c r="A2" s="309" t="s">
        <v>11</v>
      </c>
      <c r="B2" s="309"/>
      <c r="C2" s="300" t="s">
        <v>13</v>
      </c>
      <c r="D2" s="300" t="s">
        <v>14</v>
      </c>
      <c r="E2" s="301" t="s">
        <v>15</v>
      </c>
      <c r="F2" s="205"/>
    </row>
    <row r="3" spans="1:6" s="67" customFormat="1" ht="12.75">
      <c r="A3" s="30" t="s">
        <v>17</v>
      </c>
      <c r="B3" s="30" t="s">
        <v>18</v>
      </c>
      <c r="C3" s="352"/>
      <c r="D3" s="352"/>
      <c r="E3" s="353"/>
      <c r="F3" s="205"/>
    </row>
    <row r="4" spans="1:5" ht="12.75">
      <c r="A4" s="347" t="s">
        <v>0</v>
      </c>
      <c r="B4" s="72" t="s">
        <v>115</v>
      </c>
      <c r="C4" s="72" t="s">
        <v>94</v>
      </c>
      <c r="D4" s="20" t="s">
        <v>95</v>
      </c>
      <c r="E4" s="73">
        <v>140</v>
      </c>
    </row>
    <row r="5" spans="1:5" ht="12.75">
      <c r="A5" s="347"/>
      <c r="B5" s="72" t="s">
        <v>116</v>
      </c>
      <c r="C5" s="72" t="s">
        <v>94</v>
      </c>
      <c r="D5" s="72" t="s">
        <v>95</v>
      </c>
      <c r="E5" s="73">
        <v>140</v>
      </c>
    </row>
    <row r="6" spans="1:5" ht="13.5" thickBot="1">
      <c r="A6" s="347"/>
      <c r="B6" s="82" t="s">
        <v>116</v>
      </c>
      <c r="C6" s="82" t="s">
        <v>96</v>
      </c>
      <c r="D6" s="82" t="s">
        <v>95</v>
      </c>
      <c r="E6" s="83">
        <v>140</v>
      </c>
    </row>
    <row r="7" spans="1:5" ht="12.75">
      <c r="A7" s="347"/>
      <c r="B7" s="80" t="s">
        <v>115</v>
      </c>
      <c r="C7" s="80" t="s">
        <v>94</v>
      </c>
      <c r="D7" s="80" t="s">
        <v>100</v>
      </c>
      <c r="E7" s="81">
        <v>280</v>
      </c>
    </row>
    <row r="8" spans="1:5" ht="12.75">
      <c r="A8" s="347"/>
      <c r="B8" s="72" t="s">
        <v>116</v>
      </c>
      <c r="C8" s="72" t="s">
        <v>94</v>
      </c>
      <c r="D8" s="72" t="s">
        <v>100</v>
      </c>
      <c r="E8" s="73">
        <v>280</v>
      </c>
    </row>
    <row r="9" spans="1:5" ht="12.75">
      <c r="A9" s="347"/>
      <c r="B9" s="72" t="s">
        <v>116</v>
      </c>
      <c r="C9" s="72" t="s">
        <v>96</v>
      </c>
      <c r="D9" s="72" t="s">
        <v>100</v>
      </c>
      <c r="E9" s="73">
        <v>280</v>
      </c>
    </row>
    <row r="10" spans="1:5" ht="12.75">
      <c r="A10" s="345" t="s">
        <v>3</v>
      </c>
      <c r="B10" s="74" t="s">
        <v>115</v>
      </c>
      <c r="C10" s="74" t="s">
        <v>94</v>
      </c>
      <c r="D10" s="10" t="s">
        <v>95</v>
      </c>
      <c r="E10" s="36">
        <v>150</v>
      </c>
    </row>
    <row r="11" spans="1:5" ht="12.75">
      <c r="A11" s="345"/>
      <c r="B11" s="74" t="s">
        <v>116</v>
      </c>
      <c r="C11" s="74" t="s">
        <v>94</v>
      </c>
      <c r="D11" s="74" t="s">
        <v>95</v>
      </c>
      <c r="E11" s="36">
        <v>150</v>
      </c>
    </row>
    <row r="12" spans="1:5" ht="13.5" thickBot="1">
      <c r="A12" s="345"/>
      <c r="B12" s="84" t="s">
        <v>116</v>
      </c>
      <c r="C12" s="84" t="s">
        <v>96</v>
      </c>
      <c r="D12" s="84" t="s">
        <v>95</v>
      </c>
      <c r="E12" s="85">
        <v>150</v>
      </c>
    </row>
    <row r="13" spans="1:5" ht="12.75">
      <c r="A13" s="354" t="s">
        <v>4</v>
      </c>
      <c r="B13" s="75" t="s">
        <v>115</v>
      </c>
      <c r="C13" s="75" t="s">
        <v>94</v>
      </c>
      <c r="D13" s="76" t="s">
        <v>95</v>
      </c>
      <c r="E13" s="77">
        <v>150</v>
      </c>
    </row>
    <row r="14" spans="1:5" ht="12.75">
      <c r="A14" s="354"/>
      <c r="B14" s="75" t="s">
        <v>116</v>
      </c>
      <c r="C14" s="75" t="s">
        <v>94</v>
      </c>
      <c r="D14" s="75" t="s">
        <v>95</v>
      </c>
      <c r="E14" s="77">
        <v>150</v>
      </c>
    </row>
    <row r="15" spans="1:5" ht="13.5" thickBot="1">
      <c r="A15" s="354"/>
      <c r="B15" s="88" t="s">
        <v>116</v>
      </c>
      <c r="C15" s="88" t="s">
        <v>96</v>
      </c>
      <c r="D15" s="88" t="s">
        <v>95</v>
      </c>
      <c r="E15" s="89">
        <v>150</v>
      </c>
    </row>
    <row r="16" spans="1:5" ht="12.75">
      <c r="A16" s="354"/>
      <c r="B16" s="86" t="s">
        <v>115</v>
      </c>
      <c r="C16" s="86" t="s">
        <v>94</v>
      </c>
      <c r="D16" s="86" t="s">
        <v>100</v>
      </c>
      <c r="E16" s="87">
        <v>290</v>
      </c>
    </row>
    <row r="17" spans="1:5" ht="12.75">
      <c r="A17" s="354"/>
      <c r="B17" s="75" t="s">
        <v>116</v>
      </c>
      <c r="C17" s="75" t="s">
        <v>94</v>
      </c>
      <c r="D17" s="75" t="s">
        <v>100</v>
      </c>
      <c r="E17" s="77">
        <v>290</v>
      </c>
    </row>
    <row r="18" spans="1:5" ht="12.75">
      <c r="A18" s="354"/>
      <c r="B18" s="75" t="s">
        <v>116</v>
      </c>
      <c r="C18" s="75" t="s">
        <v>96</v>
      </c>
      <c r="D18" s="75" t="s">
        <v>100</v>
      </c>
      <c r="E18" s="77">
        <v>290</v>
      </c>
    </row>
    <row r="19" spans="1:5" ht="12.75">
      <c r="A19" s="344" t="s">
        <v>5</v>
      </c>
      <c r="B19" s="78" t="s">
        <v>115</v>
      </c>
      <c r="C19" s="78" t="s">
        <v>94</v>
      </c>
      <c r="D19" s="79" t="s">
        <v>95</v>
      </c>
      <c r="E19" s="41">
        <v>400</v>
      </c>
    </row>
    <row r="20" spans="1:5" ht="12.75">
      <c r="A20" s="344"/>
      <c r="B20" s="78" t="s">
        <v>116</v>
      </c>
      <c r="C20" s="78" t="s">
        <v>94</v>
      </c>
      <c r="D20" s="78" t="s">
        <v>95</v>
      </c>
      <c r="E20" s="41">
        <v>400</v>
      </c>
    </row>
    <row r="21" spans="1:5" ht="13.5" thickBot="1">
      <c r="A21" s="344"/>
      <c r="B21" s="92" t="s">
        <v>116</v>
      </c>
      <c r="C21" s="92" t="s">
        <v>96</v>
      </c>
      <c r="D21" s="92" t="s">
        <v>95</v>
      </c>
      <c r="E21" s="93">
        <v>400</v>
      </c>
    </row>
    <row r="22" spans="1:5" ht="12.75">
      <c r="A22" s="344"/>
      <c r="B22" s="90" t="s">
        <v>115</v>
      </c>
      <c r="C22" s="90" t="s">
        <v>94</v>
      </c>
      <c r="D22" s="90" t="s">
        <v>100</v>
      </c>
      <c r="E22" s="91">
        <v>800</v>
      </c>
    </row>
    <row r="23" spans="1:5" ht="12.75">
      <c r="A23" s="344"/>
      <c r="B23" s="78" t="s">
        <v>116</v>
      </c>
      <c r="C23" s="78" t="s">
        <v>94</v>
      </c>
      <c r="D23" s="78" t="s">
        <v>100</v>
      </c>
      <c r="E23" s="41">
        <v>800</v>
      </c>
    </row>
    <row r="24" spans="1:5" ht="12.75">
      <c r="A24" s="344"/>
      <c r="B24" s="78" t="s">
        <v>116</v>
      </c>
      <c r="C24" s="78" t="s">
        <v>96</v>
      </c>
      <c r="D24" s="78" t="s">
        <v>100</v>
      </c>
      <c r="E24" s="41">
        <v>800</v>
      </c>
    </row>
    <row r="25" spans="1:5" ht="12.75">
      <c r="A25" s="345" t="s">
        <v>7</v>
      </c>
      <c r="B25" s="74" t="s">
        <v>116</v>
      </c>
      <c r="C25" s="74" t="s">
        <v>94</v>
      </c>
      <c r="D25" s="74" t="s">
        <v>95</v>
      </c>
      <c r="E25" s="36">
        <v>1800</v>
      </c>
    </row>
    <row r="26" spans="1:5" ht="12.75">
      <c r="A26" s="345"/>
      <c r="B26" s="74" t="s">
        <v>116</v>
      </c>
      <c r="C26" s="74" t="s">
        <v>94</v>
      </c>
      <c r="D26" s="74" t="s">
        <v>100</v>
      </c>
      <c r="E26" s="36">
        <v>2700</v>
      </c>
    </row>
    <row r="27" spans="1:5" ht="12.75">
      <c r="A27" s="345"/>
      <c r="B27" s="74" t="s">
        <v>116</v>
      </c>
      <c r="C27" s="74" t="s">
        <v>96</v>
      </c>
      <c r="D27" s="74" t="s">
        <v>95</v>
      </c>
      <c r="E27" s="36">
        <v>1800</v>
      </c>
    </row>
    <row r="28" spans="1:5" ht="12.75">
      <c r="A28" s="304" t="s">
        <v>8</v>
      </c>
      <c r="B28" s="94" t="s">
        <v>116</v>
      </c>
      <c r="C28" s="94" t="s">
        <v>94</v>
      </c>
      <c r="D28" s="94" t="s">
        <v>95</v>
      </c>
      <c r="E28" s="95">
        <v>1800</v>
      </c>
    </row>
    <row r="29" spans="1:5" ht="12.75">
      <c r="A29" s="304"/>
      <c r="B29" s="94" t="s">
        <v>116</v>
      </c>
      <c r="C29" s="94" t="s">
        <v>94</v>
      </c>
      <c r="D29" s="94" t="s">
        <v>100</v>
      </c>
      <c r="E29" s="95">
        <v>2700</v>
      </c>
    </row>
    <row r="30" spans="1:5" ht="12.75">
      <c r="A30" s="304"/>
      <c r="B30" s="94" t="s">
        <v>116</v>
      </c>
      <c r="C30" s="94" t="s">
        <v>96</v>
      </c>
      <c r="D30" s="94" t="s">
        <v>95</v>
      </c>
      <c r="E30" s="95">
        <v>1800</v>
      </c>
    </row>
    <row r="31" spans="1:5" ht="12.75">
      <c r="A31" s="346" t="s">
        <v>117</v>
      </c>
      <c r="B31" s="96" t="s">
        <v>115</v>
      </c>
      <c r="C31" s="96" t="s">
        <v>94</v>
      </c>
      <c r="D31" s="96" t="s">
        <v>95</v>
      </c>
      <c r="E31" s="46">
        <v>2000</v>
      </c>
    </row>
    <row r="32" spans="1:5" ht="12.75">
      <c r="A32" s="346"/>
      <c r="B32" s="96" t="s">
        <v>116</v>
      </c>
      <c r="C32" s="96" t="s">
        <v>94</v>
      </c>
      <c r="D32" s="96" t="s">
        <v>95</v>
      </c>
      <c r="E32" s="46">
        <v>2000</v>
      </c>
    </row>
    <row r="33" spans="1:5" ht="12.75">
      <c r="A33" s="346"/>
      <c r="B33" s="96" t="s">
        <v>116</v>
      </c>
      <c r="C33" s="96" t="s">
        <v>96</v>
      </c>
      <c r="D33" s="96" t="s">
        <v>95</v>
      </c>
      <c r="E33" s="46">
        <v>2000</v>
      </c>
    </row>
    <row r="34" spans="1:5" ht="18">
      <c r="A34" s="351" t="s">
        <v>487</v>
      </c>
      <c r="B34" s="351"/>
      <c r="C34" s="351"/>
      <c r="D34" s="351"/>
      <c r="E34" s="351"/>
    </row>
    <row r="35" spans="1:5" ht="12.75">
      <c r="A35" s="293" t="s">
        <v>44</v>
      </c>
      <c r="B35" s="304" t="s">
        <v>116</v>
      </c>
      <c r="C35" s="304" t="s">
        <v>1</v>
      </c>
      <c r="D35" s="304" t="s">
        <v>2</v>
      </c>
      <c r="E35" s="95">
        <v>3600</v>
      </c>
    </row>
    <row r="36" spans="1:5" ht="12.75">
      <c r="A36" s="293" t="s">
        <v>49</v>
      </c>
      <c r="B36" s="304"/>
      <c r="C36" s="304"/>
      <c r="D36" s="304"/>
      <c r="E36" s="95">
        <v>1000</v>
      </c>
    </row>
    <row r="37" spans="1:5" ht="12.75">
      <c r="A37" s="293" t="s">
        <v>34</v>
      </c>
      <c r="B37" s="304"/>
      <c r="C37" s="304"/>
      <c r="D37" s="304"/>
      <c r="E37" s="95">
        <v>1000</v>
      </c>
    </row>
    <row r="38" spans="1:5" ht="12.75">
      <c r="A38" s="293" t="s">
        <v>39</v>
      </c>
      <c r="B38" s="304"/>
      <c r="C38" s="304"/>
      <c r="D38" s="304"/>
      <c r="E38" s="95">
        <v>1000</v>
      </c>
    </row>
    <row r="39" spans="1:5" ht="12.75">
      <c r="A39" s="293" t="s">
        <v>54</v>
      </c>
      <c r="B39" s="304"/>
      <c r="C39" s="304"/>
      <c r="D39" s="304"/>
      <c r="E39" s="95">
        <v>4900</v>
      </c>
    </row>
  </sheetData>
  <sheetProtection/>
  <mergeCells count="16">
    <mergeCell ref="B35:B39"/>
    <mergeCell ref="C35:C39"/>
    <mergeCell ref="D35:D39"/>
    <mergeCell ref="A1:E1"/>
    <mergeCell ref="A34:E34"/>
    <mergeCell ref="A2:B2"/>
    <mergeCell ref="C2:C3"/>
    <mergeCell ref="D2:D3"/>
    <mergeCell ref="E2:E3"/>
    <mergeCell ref="A13:A18"/>
    <mergeCell ref="A19:A24"/>
    <mergeCell ref="A25:A27"/>
    <mergeCell ref="A28:A30"/>
    <mergeCell ref="A31:A33"/>
    <mergeCell ref="A4:A9"/>
    <mergeCell ref="A10:A1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pane ySplit="4" topLeftCell="A5" activePane="bottomLeft" state="frozen"/>
      <selection pane="topLeft" activeCell="A1" sqref="A1"/>
      <selection pane="bottomLeft" activeCell="I21" sqref="I21"/>
    </sheetView>
  </sheetViews>
  <sheetFormatPr defaultColWidth="9.140625" defaultRowHeight="15"/>
  <cols>
    <col min="1" max="1" width="9.140625" style="98" customWidth="1"/>
    <col min="2" max="2" width="3.28125" style="98" bestFit="1" customWidth="1"/>
    <col min="3" max="3" width="8.7109375" style="98" bestFit="1" customWidth="1"/>
    <col min="4" max="4" width="25.00390625" style="98" bestFit="1" customWidth="1"/>
    <col min="5" max="5" width="11.140625" style="98" bestFit="1" customWidth="1"/>
    <col min="6" max="6" width="14.57421875" style="98" bestFit="1" customWidth="1"/>
    <col min="7" max="16384" width="9.140625" style="98" customWidth="1"/>
  </cols>
  <sheetData>
    <row r="1" spans="1:6" s="67" customFormat="1" ht="18">
      <c r="A1" s="361" t="s">
        <v>118</v>
      </c>
      <c r="B1" s="361"/>
      <c r="C1" s="361"/>
      <c r="D1" s="361"/>
      <c r="E1" s="361"/>
      <c r="F1" s="361"/>
    </row>
    <row r="2" spans="1:6" s="67" customFormat="1" ht="18">
      <c r="A2" s="355" t="s">
        <v>120</v>
      </c>
      <c r="B2" s="351"/>
      <c r="C2" s="351"/>
      <c r="D2" s="351"/>
      <c r="E2" s="351"/>
      <c r="F2" s="356"/>
    </row>
    <row r="3" spans="1:6" s="67" customFormat="1" ht="15" customHeight="1">
      <c r="A3" s="307"/>
      <c r="B3" s="309" t="s">
        <v>11</v>
      </c>
      <c r="C3" s="309"/>
      <c r="D3" s="300" t="s">
        <v>13</v>
      </c>
      <c r="E3" s="300" t="s">
        <v>119</v>
      </c>
      <c r="F3" s="301" t="s">
        <v>15</v>
      </c>
    </row>
    <row r="4" spans="1:6" s="67" customFormat="1" ht="12.75">
      <c r="A4" s="307"/>
      <c r="B4" s="70" t="s">
        <v>17</v>
      </c>
      <c r="C4" s="70" t="s">
        <v>18</v>
      </c>
      <c r="D4" s="352"/>
      <c r="E4" s="352"/>
      <c r="F4" s="353"/>
    </row>
    <row r="5" spans="2:6" ht="12.75">
      <c r="B5" s="357" t="s">
        <v>0</v>
      </c>
      <c r="C5" s="102" t="s">
        <v>115</v>
      </c>
      <c r="D5" s="102" t="s">
        <v>94</v>
      </c>
      <c r="E5" s="102" t="s">
        <v>123</v>
      </c>
      <c r="F5" s="103">
        <v>1690</v>
      </c>
    </row>
    <row r="6" spans="2:6" ht="12.75">
      <c r="B6" s="357"/>
      <c r="C6" s="102" t="s">
        <v>116</v>
      </c>
      <c r="D6" s="102" t="s">
        <v>94</v>
      </c>
      <c r="E6" s="102" t="s">
        <v>123</v>
      </c>
      <c r="F6" s="103">
        <v>1690</v>
      </c>
    </row>
    <row r="7" spans="2:6" ht="12.75">
      <c r="B7" s="358" t="s">
        <v>3</v>
      </c>
      <c r="C7" s="104" t="s">
        <v>115</v>
      </c>
      <c r="D7" s="104" t="s">
        <v>94</v>
      </c>
      <c r="E7" s="104" t="s">
        <v>123</v>
      </c>
      <c r="F7" s="105">
        <v>1690</v>
      </c>
    </row>
    <row r="8" spans="2:6" ht="12.75">
      <c r="B8" s="358"/>
      <c r="C8" s="104" t="s">
        <v>116</v>
      </c>
      <c r="D8" s="104" t="s">
        <v>94</v>
      </c>
      <c r="E8" s="104" t="s">
        <v>123</v>
      </c>
      <c r="F8" s="105">
        <v>1690</v>
      </c>
    </row>
    <row r="9" spans="2:6" ht="12.75">
      <c r="B9" s="359" t="s">
        <v>4</v>
      </c>
      <c r="C9" s="106" t="s">
        <v>115</v>
      </c>
      <c r="D9" s="106" t="s">
        <v>94</v>
      </c>
      <c r="E9" s="106" t="s">
        <v>123</v>
      </c>
      <c r="F9" s="107">
        <v>1690</v>
      </c>
    </row>
    <row r="10" spans="2:6" ht="12.75">
      <c r="B10" s="359"/>
      <c r="C10" s="106" t="s">
        <v>116</v>
      </c>
      <c r="D10" s="106" t="s">
        <v>94</v>
      </c>
      <c r="E10" s="106" t="s">
        <v>123</v>
      </c>
      <c r="F10" s="107">
        <v>1690</v>
      </c>
    </row>
    <row r="11" spans="2:6" ht="12.75">
      <c r="B11" s="360" t="s">
        <v>5</v>
      </c>
      <c r="C11" s="99" t="s">
        <v>115</v>
      </c>
      <c r="D11" s="99" t="s">
        <v>94</v>
      </c>
      <c r="E11" s="99" t="s">
        <v>123</v>
      </c>
      <c r="F11" s="108">
        <v>2200</v>
      </c>
    </row>
    <row r="12" spans="2:6" ht="12.75">
      <c r="B12" s="360"/>
      <c r="C12" s="99" t="s">
        <v>116</v>
      </c>
      <c r="D12" s="99" t="s">
        <v>94</v>
      </c>
      <c r="E12" s="99" t="s">
        <v>123</v>
      </c>
      <c r="F12" s="108">
        <v>2200</v>
      </c>
    </row>
  </sheetData>
  <sheetProtection/>
  <mergeCells count="11">
    <mergeCell ref="B11:B12"/>
    <mergeCell ref="A1:F1"/>
    <mergeCell ref="A3:A4"/>
    <mergeCell ref="B3:C3"/>
    <mergeCell ref="D3:D4"/>
    <mergeCell ref="E3:E4"/>
    <mergeCell ref="F3:F4"/>
    <mergeCell ref="A2:F2"/>
    <mergeCell ref="B5:B6"/>
    <mergeCell ref="B7:B8"/>
    <mergeCell ref="B9:B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B1">
      <pane ySplit="3" topLeftCell="A4" activePane="bottomLeft" state="frozen"/>
      <selection pane="topLeft" activeCell="A1" sqref="A1"/>
      <selection pane="bottomLeft" activeCell="I9" sqref="I9"/>
    </sheetView>
  </sheetViews>
  <sheetFormatPr defaultColWidth="9.140625" defaultRowHeight="15"/>
  <cols>
    <col min="1" max="1" width="9.140625" style="98" customWidth="1"/>
    <col min="2" max="2" width="3.28125" style="98" bestFit="1" customWidth="1"/>
    <col min="3" max="3" width="9.140625" style="98" customWidth="1"/>
    <col min="4" max="4" width="30.00390625" style="98" customWidth="1"/>
    <col min="5" max="5" width="23.8515625" style="98" bestFit="1" customWidth="1"/>
    <col min="6" max="16384" width="9.140625" style="98" customWidth="1"/>
  </cols>
  <sheetData>
    <row r="1" spans="1:6" s="97" customFormat="1" ht="21.75" customHeight="1">
      <c r="A1" s="306" t="s">
        <v>121</v>
      </c>
      <c r="B1" s="306"/>
      <c r="C1" s="306"/>
      <c r="D1" s="306"/>
      <c r="E1" s="306"/>
      <c r="F1" s="306"/>
    </row>
    <row r="2" spans="1:6" s="67" customFormat="1" ht="15" customHeight="1">
      <c r="A2" s="307"/>
      <c r="B2" s="309" t="s">
        <v>11</v>
      </c>
      <c r="C2" s="309"/>
      <c r="D2" s="300" t="s">
        <v>13</v>
      </c>
      <c r="E2" s="300" t="s">
        <v>122</v>
      </c>
      <c r="F2" s="301" t="s">
        <v>15</v>
      </c>
    </row>
    <row r="3" spans="1:6" s="67" customFormat="1" ht="12.75">
      <c r="A3" s="307"/>
      <c r="B3" s="70" t="s">
        <v>17</v>
      </c>
      <c r="C3" s="70" t="s">
        <v>18</v>
      </c>
      <c r="D3" s="352"/>
      <c r="E3" s="352"/>
      <c r="F3" s="353"/>
    </row>
    <row r="4" spans="2:6" ht="12.75">
      <c r="B4" s="360" t="s">
        <v>0</v>
      </c>
      <c r="C4" s="99" t="s">
        <v>115</v>
      </c>
      <c r="D4" s="99" t="s">
        <v>94</v>
      </c>
      <c r="E4" s="99" t="s">
        <v>95</v>
      </c>
      <c r="F4" s="108">
        <v>300</v>
      </c>
    </row>
    <row r="5" spans="2:6" ht="12.75">
      <c r="B5" s="360"/>
      <c r="C5" s="99" t="s">
        <v>116</v>
      </c>
      <c r="D5" s="99" t="s">
        <v>94</v>
      </c>
      <c r="E5" s="99" t="s">
        <v>95</v>
      </c>
      <c r="F5" s="108">
        <v>300</v>
      </c>
    </row>
    <row r="6" spans="2:6" ht="12.75">
      <c r="B6" s="360"/>
      <c r="C6" s="99" t="s">
        <v>116</v>
      </c>
      <c r="D6" s="99" t="s">
        <v>96</v>
      </c>
      <c r="E6" s="99" t="s">
        <v>95</v>
      </c>
      <c r="F6" s="108">
        <v>300</v>
      </c>
    </row>
    <row r="7" spans="2:6" ht="12.75">
      <c r="B7" s="360"/>
      <c r="C7" s="99" t="s">
        <v>115</v>
      </c>
      <c r="D7" s="99" t="s">
        <v>94</v>
      </c>
      <c r="E7" s="99" t="s">
        <v>100</v>
      </c>
      <c r="F7" s="108">
        <v>780</v>
      </c>
    </row>
    <row r="8" spans="2:6" ht="12.75">
      <c r="B8" s="360"/>
      <c r="C8" s="99" t="s">
        <v>116</v>
      </c>
      <c r="D8" s="99" t="s">
        <v>94</v>
      </c>
      <c r="E8" s="99" t="s">
        <v>100</v>
      </c>
      <c r="F8" s="108">
        <v>780</v>
      </c>
    </row>
    <row r="9" spans="2:6" ht="12.75">
      <c r="B9" s="360"/>
      <c r="C9" s="99" t="s">
        <v>116</v>
      </c>
      <c r="D9" s="99" t="s">
        <v>96</v>
      </c>
      <c r="E9" s="99" t="s">
        <v>100</v>
      </c>
      <c r="F9" s="108">
        <v>780</v>
      </c>
    </row>
    <row r="10" spans="2:6" ht="12.75">
      <c r="B10" s="362" t="s">
        <v>3</v>
      </c>
      <c r="C10" s="100" t="s">
        <v>115</v>
      </c>
      <c r="D10" s="100" t="s">
        <v>94</v>
      </c>
      <c r="E10" s="100" t="s">
        <v>95</v>
      </c>
      <c r="F10" s="182">
        <v>300</v>
      </c>
    </row>
    <row r="11" spans="2:6" ht="12.75">
      <c r="B11" s="362"/>
      <c r="C11" s="100" t="s">
        <v>116</v>
      </c>
      <c r="D11" s="100" t="s">
        <v>94</v>
      </c>
      <c r="E11" s="100" t="s">
        <v>95</v>
      </c>
      <c r="F11" s="182">
        <v>300</v>
      </c>
    </row>
    <row r="12" spans="2:6" ht="12.75">
      <c r="B12" s="362"/>
      <c r="C12" s="100" t="s">
        <v>116</v>
      </c>
      <c r="D12" s="100" t="s">
        <v>96</v>
      </c>
      <c r="E12" s="100" t="s">
        <v>95</v>
      </c>
      <c r="F12" s="182">
        <v>300</v>
      </c>
    </row>
    <row r="13" spans="2:6" ht="12.75">
      <c r="B13" s="363" t="s">
        <v>4</v>
      </c>
      <c r="C13" s="101" t="s">
        <v>115</v>
      </c>
      <c r="D13" s="101" t="s">
        <v>94</v>
      </c>
      <c r="E13" s="101" t="s">
        <v>95</v>
      </c>
      <c r="F13" s="183">
        <v>300</v>
      </c>
    </row>
    <row r="14" spans="2:6" ht="12.75">
      <c r="B14" s="363"/>
      <c r="C14" s="101" t="s">
        <v>116</v>
      </c>
      <c r="D14" s="101" t="s">
        <v>94</v>
      </c>
      <c r="E14" s="101" t="s">
        <v>95</v>
      </c>
      <c r="F14" s="183">
        <v>300</v>
      </c>
    </row>
    <row r="15" spans="2:6" ht="12.75">
      <c r="B15" s="363"/>
      <c r="C15" s="101" t="s">
        <v>116</v>
      </c>
      <c r="D15" s="101" t="s">
        <v>96</v>
      </c>
      <c r="E15" s="101" t="s">
        <v>95</v>
      </c>
      <c r="F15" s="183">
        <v>300</v>
      </c>
    </row>
    <row r="16" spans="2:6" ht="12.75">
      <c r="B16" s="357" t="s">
        <v>5</v>
      </c>
      <c r="C16" s="102" t="s">
        <v>115</v>
      </c>
      <c r="D16" s="102" t="s">
        <v>94</v>
      </c>
      <c r="E16" s="102" t="s">
        <v>95</v>
      </c>
      <c r="F16" s="103">
        <v>350</v>
      </c>
    </row>
    <row r="17" spans="2:6" ht="12.75">
      <c r="B17" s="357"/>
      <c r="C17" s="102" t="s">
        <v>116</v>
      </c>
      <c r="D17" s="102" t="s">
        <v>94</v>
      </c>
      <c r="E17" s="102" t="s">
        <v>95</v>
      </c>
      <c r="F17" s="103">
        <v>350</v>
      </c>
    </row>
    <row r="18" spans="2:6" ht="12.75">
      <c r="B18" s="357"/>
      <c r="C18" s="102" t="s">
        <v>116</v>
      </c>
      <c r="D18" s="102" t="s">
        <v>96</v>
      </c>
      <c r="E18" s="102" t="s">
        <v>95</v>
      </c>
      <c r="F18" s="103">
        <v>350</v>
      </c>
    </row>
    <row r="19" spans="2:6" ht="12.75">
      <c r="B19" s="357"/>
      <c r="C19" s="102" t="s">
        <v>115</v>
      </c>
      <c r="D19" s="102" t="s">
        <v>94</v>
      </c>
      <c r="E19" s="102" t="s">
        <v>100</v>
      </c>
      <c r="F19" s="103">
        <v>590</v>
      </c>
    </row>
    <row r="20" spans="2:6" ht="12.75">
      <c r="B20" s="357"/>
      <c r="C20" s="102" t="s">
        <v>116</v>
      </c>
      <c r="D20" s="102" t="s">
        <v>94</v>
      </c>
      <c r="E20" s="102" t="s">
        <v>100</v>
      </c>
      <c r="F20" s="103">
        <v>590</v>
      </c>
    </row>
    <row r="21" spans="2:6" ht="12.75">
      <c r="B21" s="357"/>
      <c r="C21" s="102" t="s">
        <v>116</v>
      </c>
      <c r="D21" s="102" t="s">
        <v>96</v>
      </c>
      <c r="E21" s="102" t="s">
        <v>100</v>
      </c>
      <c r="F21" s="103">
        <v>590</v>
      </c>
    </row>
  </sheetData>
  <sheetProtection/>
  <mergeCells count="10">
    <mergeCell ref="A1:F1"/>
    <mergeCell ref="A2:A3"/>
    <mergeCell ref="B2:C2"/>
    <mergeCell ref="D2:D3"/>
    <mergeCell ref="E2:E3"/>
    <mergeCell ref="F2:F3"/>
    <mergeCell ref="B4:B9"/>
    <mergeCell ref="B10:B12"/>
    <mergeCell ref="B13:B15"/>
    <mergeCell ref="B16:B2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X20"/>
  <sheetViews>
    <sheetView zoomScalePageLayoutView="0" workbookViewId="0" topLeftCell="A1">
      <selection activeCell="F26" sqref="F26"/>
    </sheetView>
  </sheetViews>
  <sheetFormatPr defaultColWidth="9.140625" defaultRowHeight="15"/>
  <cols>
    <col min="1" max="1" width="16.28125" style="0" customWidth="1"/>
    <col min="4" max="4" width="29.00390625" style="0" bestFit="1" customWidth="1"/>
    <col min="5" max="5" width="9.00390625" style="0" bestFit="1" customWidth="1"/>
    <col min="6" max="6" width="13.8515625" style="0" customWidth="1"/>
    <col min="7" max="7" width="17.421875" style="0" customWidth="1"/>
    <col min="8" max="8" width="13.28125" style="0" customWidth="1"/>
    <col min="9" max="9" width="13.00390625" style="0" customWidth="1"/>
  </cols>
  <sheetData>
    <row r="1" spans="1:9" s="1" customFormat="1" ht="20.25">
      <c r="A1" s="366" t="s">
        <v>488</v>
      </c>
      <c r="B1" s="366"/>
      <c r="C1" s="366"/>
      <c r="D1" s="366"/>
      <c r="E1" s="366"/>
      <c r="F1" s="366"/>
      <c r="G1" s="366"/>
      <c r="H1" s="366"/>
      <c r="I1" s="366"/>
    </row>
    <row r="2" spans="1:9" s="129" customFormat="1" ht="21.75" customHeight="1">
      <c r="A2" s="364"/>
      <c r="B2" s="367" t="s">
        <v>138</v>
      </c>
      <c r="C2" s="367"/>
      <c r="D2" s="367"/>
      <c r="E2" s="367" t="s">
        <v>144</v>
      </c>
      <c r="F2" s="367"/>
      <c r="G2" s="367"/>
      <c r="H2" s="367"/>
      <c r="I2" s="367"/>
    </row>
    <row r="3" spans="1:9" s="294" customFormat="1" ht="40.5">
      <c r="A3" s="364"/>
      <c r="B3" s="295" t="s">
        <v>139</v>
      </c>
      <c r="C3" s="295" t="s">
        <v>137</v>
      </c>
      <c r="D3" s="296" t="s">
        <v>90</v>
      </c>
      <c r="E3" s="297" t="s">
        <v>124</v>
      </c>
      <c r="F3" s="295" t="s">
        <v>310</v>
      </c>
      <c r="G3" s="295" t="s">
        <v>311</v>
      </c>
      <c r="H3" s="295" t="s">
        <v>312</v>
      </c>
      <c r="I3" s="295" t="s">
        <v>313</v>
      </c>
    </row>
    <row r="4" spans="1:24" s="1" customFormat="1" ht="12.75">
      <c r="A4" s="305" t="s">
        <v>297</v>
      </c>
      <c r="B4" s="110" t="s">
        <v>0</v>
      </c>
      <c r="C4" s="110" t="s">
        <v>115</v>
      </c>
      <c r="D4" s="111" t="s">
        <v>140</v>
      </c>
      <c r="E4" s="112">
        <v>10000</v>
      </c>
      <c r="F4" s="112">
        <v>14500</v>
      </c>
      <c r="G4" s="112">
        <v>21500</v>
      </c>
      <c r="H4" s="112">
        <v>41000</v>
      </c>
      <c r="I4" s="112">
        <v>59000</v>
      </c>
      <c r="J4" s="128"/>
      <c r="K4" s="128"/>
      <c r="L4" s="128"/>
      <c r="M4" s="128"/>
      <c r="N4" s="128"/>
      <c r="O4" s="128"/>
      <c r="P4" s="128"/>
      <c r="Q4" s="128"/>
      <c r="R4" s="128"/>
      <c r="S4" s="128"/>
      <c r="T4" s="128"/>
      <c r="U4" s="128"/>
      <c r="V4" s="128"/>
      <c r="W4" s="128"/>
      <c r="X4" s="128"/>
    </row>
    <row r="5" spans="1:24" s="1" customFormat="1" ht="12.75">
      <c r="A5" s="305"/>
      <c r="B5" s="110" t="s">
        <v>0</v>
      </c>
      <c r="C5" s="110" t="s">
        <v>116</v>
      </c>
      <c r="D5" s="111" t="s">
        <v>140</v>
      </c>
      <c r="E5" s="112">
        <v>10000</v>
      </c>
      <c r="F5" s="112">
        <v>14500</v>
      </c>
      <c r="G5" s="112">
        <v>21500</v>
      </c>
      <c r="H5" s="112">
        <v>41000</v>
      </c>
      <c r="I5" s="112">
        <v>59000</v>
      </c>
      <c r="J5" s="128"/>
      <c r="K5" s="128"/>
      <c r="L5" s="128"/>
      <c r="M5" s="128"/>
      <c r="N5" s="128"/>
      <c r="O5" s="128"/>
      <c r="P5" s="128"/>
      <c r="Q5" s="128"/>
      <c r="R5" s="128"/>
      <c r="S5" s="128"/>
      <c r="T5" s="128"/>
      <c r="U5" s="128"/>
      <c r="V5" s="128"/>
      <c r="W5" s="128"/>
      <c r="X5" s="128"/>
    </row>
    <row r="6" spans="1:24" s="1" customFormat="1" ht="12.75">
      <c r="A6" s="305"/>
      <c r="B6" s="110" t="s">
        <v>0</v>
      </c>
      <c r="C6" s="110" t="s">
        <v>116</v>
      </c>
      <c r="D6" s="111" t="s">
        <v>96</v>
      </c>
      <c r="E6" s="112">
        <v>10000</v>
      </c>
      <c r="F6" s="112">
        <v>14500</v>
      </c>
      <c r="G6" s="112">
        <v>21500</v>
      </c>
      <c r="H6" s="112">
        <v>41000</v>
      </c>
      <c r="I6" s="112">
        <v>59000</v>
      </c>
      <c r="J6" s="128"/>
      <c r="K6" s="128"/>
      <c r="L6" s="128"/>
      <c r="M6" s="128"/>
      <c r="N6" s="128"/>
      <c r="O6" s="128"/>
      <c r="P6" s="128"/>
      <c r="Q6" s="128"/>
      <c r="R6" s="128"/>
      <c r="S6" s="128"/>
      <c r="T6" s="128"/>
      <c r="U6" s="128"/>
      <c r="V6" s="128"/>
      <c r="W6" s="128"/>
      <c r="X6" s="128"/>
    </row>
    <row r="7" spans="1:24" s="1" customFormat="1" ht="12.75">
      <c r="A7" s="305"/>
      <c r="B7" s="110"/>
      <c r="C7" s="110"/>
      <c r="D7" s="111"/>
      <c r="E7" s="112"/>
      <c r="F7" s="112"/>
      <c r="G7" s="112"/>
      <c r="H7" s="112"/>
      <c r="I7" s="112"/>
      <c r="J7" s="128"/>
      <c r="K7" s="128"/>
      <c r="L7" s="128"/>
      <c r="M7" s="128"/>
      <c r="N7" s="128"/>
      <c r="O7" s="128"/>
      <c r="P7" s="128"/>
      <c r="Q7" s="128"/>
      <c r="R7" s="128"/>
      <c r="S7" s="128"/>
      <c r="T7" s="128"/>
      <c r="U7" s="128"/>
      <c r="V7" s="128"/>
      <c r="W7" s="128"/>
      <c r="X7" s="128"/>
    </row>
    <row r="8" spans="1:24" s="1" customFormat="1" ht="12.75">
      <c r="A8" s="305"/>
      <c r="B8" s="110" t="s">
        <v>3</v>
      </c>
      <c r="C8" s="110" t="s">
        <v>115</v>
      </c>
      <c r="D8" s="111" t="s">
        <v>140</v>
      </c>
      <c r="E8" s="112">
        <v>10000</v>
      </c>
      <c r="F8" s="112">
        <v>15000</v>
      </c>
      <c r="G8" s="112">
        <v>22000</v>
      </c>
      <c r="H8" s="112">
        <v>42000</v>
      </c>
      <c r="I8" s="112">
        <v>60000</v>
      </c>
      <c r="J8" s="128"/>
      <c r="K8" s="128"/>
      <c r="L8" s="128"/>
      <c r="M8" s="128"/>
      <c r="N8" s="128"/>
      <c r="O8" s="128"/>
      <c r="P8" s="128"/>
      <c r="Q8" s="128"/>
      <c r="R8" s="128"/>
      <c r="S8" s="128"/>
      <c r="T8" s="128"/>
      <c r="U8" s="128"/>
      <c r="V8" s="128"/>
      <c r="W8" s="128"/>
      <c r="X8" s="128"/>
    </row>
    <row r="9" spans="1:24" s="1" customFormat="1" ht="12.75">
      <c r="A9" s="305"/>
      <c r="B9" s="110" t="s">
        <v>3</v>
      </c>
      <c r="C9" s="110" t="s">
        <v>116</v>
      </c>
      <c r="D9" s="111" t="s">
        <v>140</v>
      </c>
      <c r="E9" s="112">
        <v>10000</v>
      </c>
      <c r="F9" s="112">
        <v>15000</v>
      </c>
      <c r="G9" s="112">
        <v>22000</v>
      </c>
      <c r="H9" s="112">
        <v>42000</v>
      </c>
      <c r="I9" s="112">
        <v>60000</v>
      </c>
      <c r="J9" s="128"/>
      <c r="K9" s="128"/>
      <c r="L9" s="128"/>
      <c r="M9" s="128"/>
      <c r="N9" s="128"/>
      <c r="O9" s="128"/>
      <c r="P9" s="128"/>
      <c r="Q9" s="128"/>
      <c r="R9" s="128"/>
      <c r="S9" s="128"/>
      <c r="T9" s="128"/>
      <c r="U9" s="128"/>
      <c r="V9" s="128"/>
      <c r="W9" s="128"/>
      <c r="X9" s="128"/>
    </row>
    <row r="10" spans="1:24" s="1" customFormat="1" ht="12.75">
      <c r="A10" s="305"/>
      <c r="B10" s="110" t="s">
        <v>3</v>
      </c>
      <c r="C10" s="110" t="s">
        <v>116</v>
      </c>
      <c r="D10" s="111" t="s">
        <v>96</v>
      </c>
      <c r="E10" s="112">
        <v>10000</v>
      </c>
      <c r="F10" s="112">
        <v>15000</v>
      </c>
      <c r="G10" s="112">
        <v>22000</v>
      </c>
      <c r="H10" s="112">
        <v>42000</v>
      </c>
      <c r="I10" s="112">
        <v>60000</v>
      </c>
      <c r="J10" s="128"/>
      <c r="K10" s="128"/>
      <c r="L10" s="128"/>
      <c r="M10" s="128"/>
      <c r="N10" s="128"/>
      <c r="O10" s="128"/>
      <c r="P10" s="128"/>
      <c r="Q10" s="128"/>
      <c r="R10" s="128"/>
      <c r="S10" s="128"/>
      <c r="T10" s="128"/>
      <c r="U10" s="128"/>
      <c r="V10" s="128"/>
      <c r="W10" s="128"/>
      <c r="X10" s="128"/>
    </row>
    <row r="11" spans="1:24" s="1" customFormat="1" ht="12.75">
      <c r="A11" s="305"/>
      <c r="B11" s="110"/>
      <c r="C11" s="110"/>
      <c r="D11" s="111"/>
      <c r="E11" s="112"/>
      <c r="F11" s="112"/>
      <c r="G11" s="112"/>
      <c r="H11" s="112"/>
      <c r="I11" s="112"/>
      <c r="J11" s="128"/>
      <c r="K11" s="128"/>
      <c r="L11" s="128"/>
      <c r="M11" s="128"/>
      <c r="N11" s="128"/>
      <c r="O11" s="128"/>
      <c r="P11" s="128"/>
      <c r="Q11" s="128"/>
      <c r="R11" s="128"/>
      <c r="S11" s="128"/>
      <c r="T11" s="128"/>
      <c r="U11" s="128"/>
      <c r="V11" s="128"/>
      <c r="W11" s="128"/>
      <c r="X11" s="128"/>
    </row>
    <row r="12" spans="1:24" s="1" customFormat="1" ht="12.75">
      <c r="A12" s="305"/>
      <c r="B12" s="110" t="s">
        <v>4</v>
      </c>
      <c r="C12" s="110" t="s">
        <v>115</v>
      </c>
      <c r="D12" s="111" t="s">
        <v>140</v>
      </c>
      <c r="E12" s="112">
        <v>10000</v>
      </c>
      <c r="F12" s="112">
        <v>15000</v>
      </c>
      <c r="G12" s="112">
        <v>22000</v>
      </c>
      <c r="H12" s="112">
        <v>42000</v>
      </c>
      <c r="I12" s="112">
        <v>60000</v>
      </c>
      <c r="J12" s="128"/>
      <c r="K12" s="128"/>
      <c r="L12" s="128"/>
      <c r="M12" s="128"/>
      <c r="N12" s="128"/>
      <c r="O12" s="128"/>
      <c r="P12" s="128"/>
      <c r="Q12" s="128"/>
      <c r="R12" s="128"/>
      <c r="S12" s="128"/>
      <c r="T12" s="128"/>
      <c r="U12" s="128"/>
      <c r="V12" s="128"/>
      <c r="W12" s="128"/>
      <c r="X12" s="128"/>
    </row>
    <row r="13" spans="1:24" s="1" customFormat="1" ht="12.75">
      <c r="A13" s="305"/>
      <c r="B13" s="110" t="s">
        <v>4</v>
      </c>
      <c r="C13" s="110" t="s">
        <v>116</v>
      </c>
      <c r="D13" s="111" t="s">
        <v>140</v>
      </c>
      <c r="E13" s="112">
        <v>10000</v>
      </c>
      <c r="F13" s="112">
        <v>15000</v>
      </c>
      <c r="G13" s="112">
        <v>22000</v>
      </c>
      <c r="H13" s="112">
        <v>42000</v>
      </c>
      <c r="I13" s="112">
        <v>60000</v>
      </c>
      <c r="J13" s="128"/>
      <c r="K13" s="128"/>
      <c r="L13" s="128"/>
      <c r="M13" s="128"/>
      <c r="N13" s="128"/>
      <c r="O13" s="128"/>
      <c r="P13" s="128"/>
      <c r="Q13" s="128"/>
      <c r="R13" s="128"/>
      <c r="S13" s="128"/>
      <c r="T13" s="128"/>
      <c r="U13" s="128"/>
      <c r="V13" s="128"/>
      <c r="W13" s="128"/>
      <c r="X13" s="128"/>
    </row>
    <row r="14" spans="1:24" s="1" customFormat="1" ht="12.75">
      <c r="A14" s="305"/>
      <c r="B14" s="110" t="s">
        <v>4</v>
      </c>
      <c r="C14" s="110" t="s">
        <v>116</v>
      </c>
      <c r="D14" s="111" t="s">
        <v>96</v>
      </c>
      <c r="E14" s="112">
        <v>10000</v>
      </c>
      <c r="F14" s="112">
        <v>15000</v>
      </c>
      <c r="G14" s="112">
        <v>22000</v>
      </c>
      <c r="H14" s="112">
        <v>42000</v>
      </c>
      <c r="I14" s="112">
        <v>60000</v>
      </c>
      <c r="J14" s="128"/>
      <c r="K14" s="128"/>
      <c r="L14" s="128"/>
      <c r="M14" s="128"/>
      <c r="N14" s="128"/>
      <c r="O14" s="128"/>
      <c r="P14" s="128"/>
      <c r="Q14" s="128"/>
      <c r="R14" s="128"/>
      <c r="S14" s="128"/>
      <c r="T14" s="128"/>
      <c r="U14" s="128"/>
      <c r="V14" s="128"/>
      <c r="W14" s="128"/>
      <c r="X14" s="128"/>
    </row>
    <row r="15" spans="1:24" s="1" customFormat="1" ht="12.75">
      <c r="A15" s="305"/>
      <c r="B15" s="110"/>
      <c r="C15" s="110"/>
      <c r="D15" s="111"/>
      <c r="E15" s="112"/>
      <c r="F15" s="112"/>
      <c r="G15" s="112"/>
      <c r="H15" s="112"/>
      <c r="I15" s="112"/>
      <c r="J15" s="128"/>
      <c r="K15" s="128"/>
      <c r="L15" s="128"/>
      <c r="M15" s="128"/>
      <c r="N15" s="128"/>
      <c r="O15" s="128"/>
      <c r="P15" s="128"/>
      <c r="Q15" s="128"/>
      <c r="R15" s="128"/>
      <c r="S15" s="128"/>
      <c r="T15" s="128"/>
      <c r="U15" s="128"/>
      <c r="V15" s="128"/>
      <c r="W15" s="128"/>
      <c r="X15" s="128"/>
    </row>
    <row r="16" spans="1:24" s="1" customFormat="1" ht="12.75">
      <c r="A16" s="305"/>
      <c r="B16" s="110" t="s">
        <v>5</v>
      </c>
      <c r="C16" s="110" t="s">
        <v>115</v>
      </c>
      <c r="D16" s="111" t="s">
        <v>140</v>
      </c>
      <c r="E16" s="112">
        <v>10000</v>
      </c>
      <c r="F16" s="112">
        <v>16500</v>
      </c>
      <c r="G16" s="112">
        <v>23900</v>
      </c>
      <c r="H16" s="112">
        <v>43900</v>
      </c>
      <c r="I16" s="112">
        <v>62900</v>
      </c>
      <c r="J16" s="128"/>
      <c r="K16" s="128"/>
      <c r="L16" s="128"/>
      <c r="M16" s="128"/>
      <c r="N16" s="128"/>
      <c r="O16" s="128"/>
      <c r="P16" s="128"/>
      <c r="Q16" s="128"/>
      <c r="R16" s="128"/>
      <c r="S16" s="128"/>
      <c r="T16" s="128"/>
      <c r="U16" s="128"/>
      <c r="V16" s="128"/>
      <c r="W16" s="128"/>
      <c r="X16" s="128"/>
    </row>
    <row r="17" spans="1:24" s="1" customFormat="1" ht="12.75">
      <c r="A17" s="305"/>
      <c r="B17" s="110" t="s">
        <v>5</v>
      </c>
      <c r="C17" s="110" t="s">
        <v>116</v>
      </c>
      <c r="D17" s="111" t="s">
        <v>140</v>
      </c>
      <c r="E17" s="112">
        <v>10000</v>
      </c>
      <c r="F17" s="112">
        <v>16500</v>
      </c>
      <c r="G17" s="112">
        <v>23900</v>
      </c>
      <c r="H17" s="112">
        <v>43900</v>
      </c>
      <c r="I17" s="112">
        <v>62900</v>
      </c>
      <c r="J17" s="128"/>
      <c r="K17" s="128"/>
      <c r="L17" s="128"/>
      <c r="M17" s="128"/>
      <c r="N17" s="128"/>
      <c r="O17" s="128"/>
      <c r="P17" s="128"/>
      <c r="Q17" s="128"/>
      <c r="R17" s="128"/>
      <c r="S17" s="128"/>
      <c r="T17" s="128"/>
      <c r="U17" s="128"/>
      <c r="V17" s="128"/>
      <c r="W17" s="128"/>
      <c r="X17" s="128"/>
    </row>
    <row r="18" spans="1:24" s="1" customFormat="1" ht="12.75">
      <c r="A18" s="305"/>
      <c r="B18" s="110" t="s">
        <v>5</v>
      </c>
      <c r="C18" s="110" t="s">
        <v>116</v>
      </c>
      <c r="D18" s="111" t="s">
        <v>96</v>
      </c>
      <c r="E18" s="112">
        <v>10000</v>
      </c>
      <c r="F18" s="112">
        <v>16500</v>
      </c>
      <c r="G18" s="112">
        <v>23900</v>
      </c>
      <c r="H18" s="112">
        <v>43900</v>
      </c>
      <c r="I18" s="112">
        <v>62900</v>
      </c>
      <c r="J18" s="128"/>
      <c r="K18" s="128"/>
      <c r="L18" s="128"/>
      <c r="M18" s="128"/>
      <c r="N18" s="128"/>
      <c r="O18" s="128"/>
      <c r="P18" s="128"/>
      <c r="Q18" s="128"/>
      <c r="R18" s="128"/>
      <c r="S18" s="128"/>
      <c r="T18" s="128"/>
      <c r="U18" s="128"/>
      <c r="V18" s="128"/>
      <c r="W18" s="128"/>
      <c r="X18" s="128"/>
    </row>
    <row r="20" spans="1:9" ht="180" customHeight="1">
      <c r="A20" s="365" t="s">
        <v>298</v>
      </c>
      <c r="B20" s="365"/>
      <c r="C20" s="365"/>
      <c r="D20" s="365"/>
      <c r="E20" s="365"/>
      <c r="F20" s="365"/>
      <c r="G20" s="365"/>
      <c r="H20" s="365"/>
      <c r="I20" s="365"/>
    </row>
  </sheetData>
  <sheetProtection/>
  <mergeCells count="6">
    <mergeCell ref="A4:A18"/>
    <mergeCell ref="A2:A3"/>
    <mergeCell ref="A20:I20"/>
    <mergeCell ref="A1:I1"/>
    <mergeCell ref="B2:D2"/>
    <mergeCell ref="E2:I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K33"/>
  <sheetViews>
    <sheetView zoomScalePageLayoutView="0" workbookViewId="0" topLeftCell="A1">
      <pane ySplit="5" topLeftCell="A6" activePane="bottomLeft" state="frozen"/>
      <selection pane="topLeft" activeCell="A1" sqref="A1"/>
      <selection pane="bottomLeft" activeCell="S23" sqref="S23"/>
    </sheetView>
  </sheetViews>
  <sheetFormatPr defaultColWidth="9.140625" defaultRowHeight="15"/>
  <cols>
    <col min="1" max="1" width="9.7109375" style="1" customWidth="1"/>
    <col min="2" max="2" width="8.421875" style="1" customWidth="1"/>
    <col min="3" max="3" width="17.8515625" style="4" customWidth="1"/>
    <col min="4" max="4" width="8.28125" style="1" bestFit="1" customWidth="1"/>
    <col min="5" max="12" width="9.00390625" style="1" bestFit="1" customWidth="1"/>
    <col min="13" max="13" width="9.00390625" style="1" customWidth="1"/>
    <col min="14" max="17" width="9.00390625" style="1" bestFit="1" customWidth="1"/>
    <col min="18" max="19" width="9.00390625" style="1" customWidth="1"/>
    <col min="20" max="20" width="9.7109375" style="1" bestFit="1" customWidth="1"/>
    <col min="21" max="21" width="9.7109375" style="1" customWidth="1"/>
    <col min="22" max="22" width="9.7109375" style="1" bestFit="1" customWidth="1"/>
    <col min="23" max="37" width="9.140625" style="128" customWidth="1"/>
    <col min="38" max="16384" width="9.140625" style="1" customWidth="1"/>
  </cols>
  <sheetData>
    <row r="1" spans="1:22" ht="21" thickBot="1">
      <c r="A1" s="379" t="s">
        <v>492</v>
      </c>
      <c r="B1" s="380"/>
      <c r="C1" s="380"/>
      <c r="D1" s="380"/>
      <c r="E1" s="380"/>
      <c r="F1" s="380"/>
      <c r="G1" s="380"/>
      <c r="H1" s="380"/>
      <c r="I1" s="380"/>
      <c r="J1" s="380"/>
      <c r="K1" s="380"/>
      <c r="L1" s="380"/>
      <c r="M1" s="380"/>
      <c r="N1" s="380"/>
      <c r="O1" s="380"/>
      <c r="P1" s="380"/>
      <c r="Q1" s="380"/>
      <c r="R1" s="380"/>
      <c r="S1" s="380"/>
      <c r="T1" s="380"/>
      <c r="U1" s="380"/>
      <c r="V1" s="381"/>
    </row>
    <row r="2" spans="1:22" ht="16.5" thickBot="1">
      <c r="A2" s="382" t="s">
        <v>490</v>
      </c>
      <c r="B2" s="383"/>
      <c r="C2" s="383"/>
      <c r="D2" s="383"/>
      <c r="E2" s="383"/>
      <c r="F2" s="383"/>
      <c r="G2" s="383"/>
      <c r="H2" s="383"/>
      <c r="I2" s="383"/>
      <c r="J2" s="383"/>
      <c r="K2" s="383"/>
      <c r="L2" s="383"/>
      <c r="M2" s="383"/>
      <c r="N2" s="383"/>
      <c r="O2" s="383"/>
      <c r="P2" s="383"/>
      <c r="Q2" s="383"/>
      <c r="R2" s="383"/>
      <c r="S2" s="383"/>
      <c r="T2" s="383"/>
      <c r="U2" s="383"/>
      <c r="V2" s="384"/>
    </row>
    <row r="3" spans="1:37" s="114" customFormat="1" ht="14.25" thickBot="1">
      <c r="A3" s="389" t="s">
        <v>138</v>
      </c>
      <c r="B3" s="389"/>
      <c r="C3" s="389"/>
      <c r="D3" s="377" t="s">
        <v>144</v>
      </c>
      <c r="E3" s="377"/>
      <c r="F3" s="377"/>
      <c r="G3" s="377"/>
      <c r="H3" s="377"/>
      <c r="I3" s="377"/>
      <c r="J3" s="377"/>
      <c r="K3" s="377"/>
      <c r="L3" s="377"/>
      <c r="M3" s="377"/>
      <c r="N3" s="377"/>
      <c r="O3" s="377"/>
      <c r="P3" s="377"/>
      <c r="Q3" s="377"/>
      <c r="R3" s="377"/>
      <c r="S3" s="377"/>
      <c r="T3" s="377"/>
      <c r="U3" s="377"/>
      <c r="V3" s="378"/>
      <c r="W3" s="129"/>
      <c r="X3" s="129"/>
      <c r="Y3" s="129"/>
      <c r="Z3" s="129"/>
      <c r="AA3" s="129"/>
      <c r="AB3" s="129"/>
      <c r="AC3" s="129"/>
      <c r="AD3" s="129"/>
      <c r="AE3" s="129"/>
      <c r="AF3" s="129"/>
      <c r="AG3" s="129"/>
      <c r="AH3" s="129"/>
      <c r="AI3" s="129"/>
      <c r="AJ3" s="129"/>
      <c r="AK3" s="129"/>
    </row>
    <row r="4" spans="1:37" s="114" customFormat="1" ht="13.5">
      <c r="A4" s="385" t="s">
        <v>91</v>
      </c>
      <c r="B4" s="385" t="s">
        <v>137</v>
      </c>
      <c r="C4" s="387" t="s">
        <v>90</v>
      </c>
      <c r="D4" s="374" t="s">
        <v>150</v>
      </c>
      <c r="E4" s="375"/>
      <c r="F4" s="375"/>
      <c r="G4" s="375"/>
      <c r="H4" s="375"/>
      <c r="I4" s="375"/>
      <c r="J4" s="375"/>
      <c r="K4" s="375"/>
      <c r="L4" s="376"/>
      <c r="M4" s="374" t="s">
        <v>151</v>
      </c>
      <c r="N4" s="375"/>
      <c r="O4" s="375"/>
      <c r="P4" s="375"/>
      <c r="Q4" s="376"/>
      <c r="R4" s="374" t="s">
        <v>152</v>
      </c>
      <c r="S4" s="375"/>
      <c r="T4" s="376"/>
      <c r="U4" s="374" t="s">
        <v>153</v>
      </c>
      <c r="V4" s="376"/>
      <c r="W4" s="129"/>
      <c r="X4" s="129"/>
      <c r="Y4" s="129"/>
      <c r="Z4" s="129"/>
      <c r="AA4" s="129"/>
      <c r="AB4" s="129"/>
      <c r="AC4" s="129"/>
      <c r="AD4" s="129"/>
      <c r="AE4" s="129"/>
      <c r="AF4" s="129"/>
      <c r="AG4" s="129"/>
      <c r="AH4" s="129"/>
      <c r="AI4" s="129"/>
      <c r="AJ4" s="129"/>
      <c r="AK4" s="129"/>
    </row>
    <row r="5" spans="1:37" s="114" customFormat="1" ht="14.25" thickBot="1">
      <c r="A5" s="386"/>
      <c r="B5" s="386"/>
      <c r="C5" s="388"/>
      <c r="D5" s="125" t="s">
        <v>124</v>
      </c>
      <c r="E5" s="126" t="s">
        <v>125</v>
      </c>
      <c r="F5" s="126" t="s">
        <v>141</v>
      </c>
      <c r="G5" s="126" t="s">
        <v>126</v>
      </c>
      <c r="H5" s="126" t="s">
        <v>127</v>
      </c>
      <c r="I5" s="126" t="s">
        <v>128</v>
      </c>
      <c r="J5" s="126" t="s">
        <v>129</v>
      </c>
      <c r="K5" s="126" t="s">
        <v>142</v>
      </c>
      <c r="L5" s="127" t="s">
        <v>130</v>
      </c>
      <c r="M5" s="125" t="s">
        <v>124</v>
      </c>
      <c r="N5" s="126" t="s">
        <v>131</v>
      </c>
      <c r="O5" s="126" t="s">
        <v>132</v>
      </c>
      <c r="P5" s="126" t="s">
        <v>133</v>
      </c>
      <c r="Q5" s="127" t="s">
        <v>134</v>
      </c>
      <c r="R5" s="125" t="s">
        <v>124</v>
      </c>
      <c r="S5" s="211">
        <v>60</v>
      </c>
      <c r="T5" s="127" t="s">
        <v>135</v>
      </c>
      <c r="U5" s="125" t="s">
        <v>124</v>
      </c>
      <c r="V5" s="127" t="s">
        <v>136</v>
      </c>
      <c r="W5" s="129"/>
      <c r="X5" s="129"/>
      <c r="Y5" s="129"/>
      <c r="Z5" s="129"/>
      <c r="AA5" s="129"/>
      <c r="AB5" s="129"/>
      <c r="AC5" s="129"/>
      <c r="AD5" s="129"/>
      <c r="AE5" s="129"/>
      <c r="AF5" s="129"/>
      <c r="AG5" s="129"/>
      <c r="AH5" s="129"/>
      <c r="AI5" s="129"/>
      <c r="AJ5" s="129"/>
      <c r="AK5" s="129"/>
    </row>
    <row r="6" spans="1:22" ht="12.75" customHeight="1">
      <c r="A6" s="119" t="s">
        <v>0</v>
      </c>
      <c r="B6" s="119" t="s">
        <v>115</v>
      </c>
      <c r="C6" s="123" t="s">
        <v>140</v>
      </c>
      <c r="D6" s="368">
        <v>6000</v>
      </c>
      <c r="E6" s="117">
        <v>7000</v>
      </c>
      <c r="F6" s="117">
        <v>8200</v>
      </c>
      <c r="G6" s="117">
        <v>9300</v>
      </c>
      <c r="H6" s="117">
        <v>10400</v>
      </c>
      <c r="I6" s="206">
        <v>11300</v>
      </c>
      <c r="J6" s="206">
        <v>13300</v>
      </c>
      <c r="K6" s="117">
        <v>16200</v>
      </c>
      <c r="L6" s="208">
        <v>17900</v>
      </c>
      <c r="M6" s="371">
        <v>8000</v>
      </c>
      <c r="N6" s="210">
        <v>24800</v>
      </c>
      <c r="O6" s="117">
        <v>27000</v>
      </c>
      <c r="P6" s="117">
        <v>29300</v>
      </c>
      <c r="Q6" s="208">
        <v>35500</v>
      </c>
      <c r="R6" s="368">
        <v>13000</v>
      </c>
      <c r="S6" s="112"/>
      <c r="T6" s="124">
        <v>54500</v>
      </c>
      <c r="U6" s="368">
        <v>18000</v>
      </c>
      <c r="V6" s="124">
        <v>71700</v>
      </c>
    </row>
    <row r="7" spans="1:22" ht="15" customHeight="1">
      <c r="A7" s="110" t="s">
        <v>0</v>
      </c>
      <c r="B7" s="110" t="s">
        <v>116</v>
      </c>
      <c r="C7" s="116" t="s">
        <v>140</v>
      </c>
      <c r="D7" s="369"/>
      <c r="E7" s="112">
        <v>6900</v>
      </c>
      <c r="F7" s="112">
        <v>7900</v>
      </c>
      <c r="G7" s="112">
        <v>8900</v>
      </c>
      <c r="H7" s="112">
        <v>9900</v>
      </c>
      <c r="I7" s="112">
        <v>11000</v>
      </c>
      <c r="J7" s="112">
        <v>13200</v>
      </c>
      <c r="K7" s="112">
        <v>15300</v>
      </c>
      <c r="L7" s="118">
        <v>17900</v>
      </c>
      <c r="M7" s="372"/>
      <c r="N7" s="112">
        <v>23500</v>
      </c>
      <c r="O7" s="112">
        <v>25600</v>
      </c>
      <c r="P7" s="112">
        <v>27700</v>
      </c>
      <c r="Q7" s="118">
        <v>33900</v>
      </c>
      <c r="R7" s="369"/>
      <c r="S7" s="112"/>
      <c r="T7" s="118">
        <v>51900</v>
      </c>
      <c r="U7" s="369"/>
      <c r="V7" s="118">
        <v>67500</v>
      </c>
    </row>
    <row r="8" spans="1:22" ht="15" customHeight="1">
      <c r="A8" s="110" t="s">
        <v>0</v>
      </c>
      <c r="B8" s="110" t="s">
        <v>116</v>
      </c>
      <c r="C8" s="116" t="s">
        <v>489</v>
      </c>
      <c r="D8" s="369"/>
      <c r="E8" s="112">
        <v>6900</v>
      </c>
      <c r="F8" s="112">
        <v>7900</v>
      </c>
      <c r="G8" s="112">
        <v>8900</v>
      </c>
      <c r="H8" s="112">
        <v>9900</v>
      </c>
      <c r="I8" s="112">
        <v>11000</v>
      </c>
      <c r="J8" s="112">
        <v>13200</v>
      </c>
      <c r="K8" s="112">
        <v>15300</v>
      </c>
      <c r="L8" s="118">
        <v>17900</v>
      </c>
      <c r="M8" s="372"/>
      <c r="N8" s="112">
        <v>23500</v>
      </c>
      <c r="O8" s="112">
        <v>25600</v>
      </c>
      <c r="P8" s="112">
        <v>27700</v>
      </c>
      <c r="Q8" s="118">
        <v>33900</v>
      </c>
      <c r="R8" s="369"/>
      <c r="S8" s="112"/>
      <c r="T8" s="118">
        <v>51900</v>
      </c>
      <c r="U8" s="369"/>
      <c r="V8" s="118">
        <v>67500</v>
      </c>
    </row>
    <row r="9" spans="1:22" ht="15" customHeight="1">
      <c r="A9" s="110"/>
      <c r="B9" s="110"/>
      <c r="C9" s="116"/>
      <c r="D9" s="369"/>
      <c r="E9" s="112"/>
      <c r="F9" s="112"/>
      <c r="G9" s="112"/>
      <c r="H9" s="112"/>
      <c r="I9" s="112"/>
      <c r="J9" s="112"/>
      <c r="K9" s="112"/>
      <c r="L9" s="118"/>
      <c r="M9" s="372"/>
      <c r="N9" s="112"/>
      <c r="O9" s="112"/>
      <c r="P9" s="112"/>
      <c r="Q9" s="118"/>
      <c r="R9" s="369"/>
      <c r="S9" s="112"/>
      <c r="T9" s="118"/>
      <c r="U9" s="369"/>
      <c r="V9" s="118"/>
    </row>
    <row r="10" spans="1:22" ht="15" customHeight="1">
      <c r="A10" s="110" t="s">
        <v>3</v>
      </c>
      <c r="B10" s="110" t="s">
        <v>115</v>
      </c>
      <c r="C10" s="116" t="s">
        <v>140</v>
      </c>
      <c r="D10" s="369"/>
      <c r="E10" s="112">
        <v>7400</v>
      </c>
      <c r="F10" s="112">
        <v>8800</v>
      </c>
      <c r="G10" s="207">
        <v>9700</v>
      </c>
      <c r="H10" s="112">
        <v>11300</v>
      </c>
      <c r="I10" s="207">
        <v>11300</v>
      </c>
      <c r="J10" s="207">
        <v>13300</v>
      </c>
      <c r="K10" s="112">
        <v>18000</v>
      </c>
      <c r="L10" s="209">
        <v>17900</v>
      </c>
      <c r="M10" s="372"/>
      <c r="N10" s="207">
        <v>25000</v>
      </c>
      <c r="O10" s="207">
        <v>27000</v>
      </c>
      <c r="P10" s="207">
        <v>29000</v>
      </c>
      <c r="Q10" s="209">
        <v>35000</v>
      </c>
      <c r="R10" s="369"/>
      <c r="S10" s="112"/>
      <c r="T10" s="209">
        <v>57000</v>
      </c>
      <c r="U10" s="369"/>
      <c r="V10" s="209">
        <v>76500</v>
      </c>
    </row>
    <row r="11" spans="1:22" ht="15" customHeight="1">
      <c r="A11" s="110" t="s">
        <v>3</v>
      </c>
      <c r="B11" s="110" t="s">
        <v>116</v>
      </c>
      <c r="C11" s="116" t="s">
        <v>140</v>
      </c>
      <c r="D11" s="369"/>
      <c r="E11" s="112">
        <v>7200</v>
      </c>
      <c r="F11" s="112">
        <v>8500</v>
      </c>
      <c r="G11" s="112">
        <v>9700</v>
      </c>
      <c r="H11" s="112">
        <v>10900</v>
      </c>
      <c r="I11" s="207">
        <v>11300</v>
      </c>
      <c r="J11" s="207">
        <v>13300</v>
      </c>
      <c r="K11" s="112">
        <v>17200</v>
      </c>
      <c r="L11" s="209">
        <v>17900</v>
      </c>
      <c r="M11" s="372"/>
      <c r="N11" s="207">
        <v>25000</v>
      </c>
      <c r="O11" s="207">
        <v>27000</v>
      </c>
      <c r="P11" s="207">
        <v>29000</v>
      </c>
      <c r="Q11" s="209">
        <v>35000</v>
      </c>
      <c r="R11" s="369"/>
      <c r="S11" s="112"/>
      <c r="T11" s="209">
        <v>57000</v>
      </c>
      <c r="U11" s="369"/>
      <c r="V11" s="209">
        <v>76500</v>
      </c>
    </row>
    <row r="12" spans="1:22" ht="15" customHeight="1">
      <c r="A12" s="110" t="s">
        <v>3</v>
      </c>
      <c r="B12" s="110" t="s">
        <v>116</v>
      </c>
      <c r="C12" s="116" t="s">
        <v>489</v>
      </c>
      <c r="D12" s="369"/>
      <c r="E12" s="112">
        <v>7200</v>
      </c>
      <c r="F12" s="112">
        <v>8500</v>
      </c>
      <c r="G12" s="112">
        <v>9700</v>
      </c>
      <c r="H12" s="112">
        <v>10900</v>
      </c>
      <c r="I12" s="207">
        <v>11300</v>
      </c>
      <c r="J12" s="207">
        <v>13300</v>
      </c>
      <c r="K12" s="112">
        <v>17200</v>
      </c>
      <c r="L12" s="209">
        <v>17900</v>
      </c>
      <c r="M12" s="372"/>
      <c r="N12" s="207">
        <v>25000</v>
      </c>
      <c r="O12" s="207">
        <v>27000</v>
      </c>
      <c r="P12" s="207">
        <v>29000</v>
      </c>
      <c r="Q12" s="209">
        <v>35000</v>
      </c>
      <c r="R12" s="369"/>
      <c r="S12" s="112"/>
      <c r="T12" s="209">
        <v>57000</v>
      </c>
      <c r="U12" s="369"/>
      <c r="V12" s="209">
        <v>76500</v>
      </c>
    </row>
    <row r="13" spans="1:22" ht="15" customHeight="1">
      <c r="A13" s="110"/>
      <c r="B13" s="110"/>
      <c r="C13" s="116"/>
      <c r="D13" s="369"/>
      <c r="E13" s="112"/>
      <c r="F13" s="112"/>
      <c r="G13" s="112"/>
      <c r="H13" s="112"/>
      <c r="I13" s="207"/>
      <c r="J13" s="207"/>
      <c r="K13" s="112"/>
      <c r="L13" s="209"/>
      <c r="M13" s="372"/>
      <c r="N13" s="207"/>
      <c r="O13" s="207"/>
      <c r="P13" s="207"/>
      <c r="Q13" s="209"/>
      <c r="R13" s="369"/>
      <c r="S13" s="112"/>
      <c r="T13" s="209"/>
      <c r="U13" s="369"/>
      <c r="V13" s="209"/>
    </row>
    <row r="14" spans="1:22" ht="15" customHeight="1">
      <c r="A14" s="110" t="s">
        <v>4</v>
      </c>
      <c r="B14" s="110" t="s">
        <v>115</v>
      </c>
      <c r="C14" s="116" t="s">
        <v>140</v>
      </c>
      <c r="D14" s="369"/>
      <c r="E14" s="112">
        <v>7200</v>
      </c>
      <c r="F14" s="112">
        <v>8500</v>
      </c>
      <c r="G14" s="112">
        <v>9700</v>
      </c>
      <c r="H14" s="112">
        <v>10900</v>
      </c>
      <c r="I14" s="207">
        <v>11300</v>
      </c>
      <c r="J14" s="207">
        <v>13300</v>
      </c>
      <c r="K14" s="112">
        <v>17200</v>
      </c>
      <c r="L14" s="209">
        <v>17900</v>
      </c>
      <c r="M14" s="372"/>
      <c r="N14" s="207">
        <v>25000</v>
      </c>
      <c r="O14" s="207">
        <v>27000</v>
      </c>
      <c r="P14" s="207">
        <v>29000</v>
      </c>
      <c r="Q14" s="209">
        <v>35000</v>
      </c>
      <c r="R14" s="369"/>
      <c r="S14" s="112"/>
      <c r="T14" s="209">
        <v>57000</v>
      </c>
      <c r="U14" s="369"/>
      <c r="V14" s="209">
        <v>76500</v>
      </c>
    </row>
    <row r="15" spans="1:22" ht="15" customHeight="1">
      <c r="A15" s="110" t="s">
        <v>4</v>
      </c>
      <c r="B15" s="110" t="s">
        <v>116</v>
      </c>
      <c r="C15" s="116" t="s">
        <v>140</v>
      </c>
      <c r="D15" s="369"/>
      <c r="E15" s="112">
        <v>7000</v>
      </c>
      <c r="F15" s="112">
        <v>8100</v>
      </c>
      <c r="G15" s="112">
        <v>9300</v>
      </c>
      <c r="H15" s="112">
        <v>10400</v>
      </c>
      <c r="I15" s="207">
        <v>11300</v>
      </c>
      <c r="J15" s="207">
        <v>13300</v>
      </c>
      <c r="K15" s="112">
        <v>15900</v>
      </c>
      <c r="L15" s="209">
        <v>17900</v>
      </c>
      <c r="M15" s="372"/>
      <c r="N15" s="207">
        <v>25000</v>
      </c>
      <c r="O15" s="207">
        <v>27000</v>
      </c>
      <c r="P15" s="112">
        <v>29100</v>
      </c>
      <c r="Q15" s="209">
        <v>35000</v>
      </c>
      <c r="R15" s="369"/>
      <c r="S15" s="112"/>
      <c r="T15" s="118">
        <v>54100</v>
      </c>
      <c r="U15" s="369"/>
      <c r="V15" s="118">
        <v>71200</v>
      </c>
    </row>
    <row r="16" spans="1:22" ht="15" customHeight="1">
      <c r="A16" s="110" t="s">
        <v>4</v>
      </c>
      <c r="B16" s="110" t="s">
        <v>116</v>
      </c>
      <c r="C16" s="116" t="s">
        <v>489</v>
      </c>
      <c r="D16" s="369"/>
      <c r="E16" s="112">
        <v>7000</v>
      </c>
      <c r="F16" s="112">
        <v>8100</v>
      </c>
      <c r="G16" s="112">
        <v>9300</v>
      </c>
      <c r="H16" s="112">
        <v>10400</v>
      </c>
      <c r="I16" s="207">
        <v>11300</v>
      </c>
      <c r="J16" s="207">
        <v>13300</v>
      </c>
      <c r="K16" s="112">
        <v>15900</v>
      </c>
      <c r="L16" s="209">
        <v>17900</v>
      </c>
      <c r="M16" s="372"/>
      <c r="N16" s="207">
        <v>25000</v>
      </c>
      <c r="O16" s="207">
        <v>27000</v>
      </c>
      <c r="P16" s="112">
        <v>29100</v>
      </c>
      <c r="Q16" s="209">
        <v>35000</v>
      </c>
      <c r="R16" s="369"/>
      <c r="S16" s="112"/>
      <c r="T16" s="118">
        <v>54100</v>
      </c>
      <c r="U16" s="369"/>
      <c r="V16" s="118">
        <v>71200</v>
      </c>
    </row>
    <row r="17" spans="1:22" ht="15" customHeight="1">
      <c r="A17" s="110"/>
      <c r="B17" s="110"/>
      <c r="C17" s="116"/>
      <c r="D17" s="369"/>
      <c r="E17" s="112"/>
      <c r="F17" s="112"/>
      <c r="G17" s="112"/>
      <c r="H17" s="112"/>
      <c r="I17" s="112"/>
      <c r="J17" s="112"/>
      <c r="K17" s="112"/>
      <c r="L17" s="118"/>
      <c r="M17" s="372"/>
      <c r="N17" s="112"/>
      <c r="O17" s="112"/>
      <c r="P17" s="112"/>
      <c r="Q17" s="118"/>
      <c r="R17" s="369"/>
      <c r="S17" s="112"/>
      <c r="T17" s="118"/>
      <c r="U17" s="369"/>
      <c r="V17" s="118"/>
    </row>
    <row r="18" spans="1:22" ht="15" customHeight="1">
      <c r="A18" s="110" t="s">
        <v>5</v>
      </c>
      <c r="B18" s="110" t="s">
        <v>115</v>
      </c>
      <c r="C18" s="116" t="s">
        <v>140</v>
      </c>
      <c r="D18" s="369"/>
      <c r="E18" s="212">
        <v>9700</v>
      </c>
      <c r="F18" s="212">
        <v>11000</v>
      </c>
      <c r="G18" s="212">
        <v>12900</v>
      </c>
      <c r="H18" s="212">
        <v>15000</v>
      </c>
      <c r="I18" s="212">
        <v>16100</v>
      </c>
      <c r="J18" s="212">
        <v>19300</v>
      </c>
      <c r="K18" s="212">
        <v>21000</v>
      </c>
      <c r="L18" s="213">
        <v>22500</v>
      </c>
      <c r="M18" s="372"/>
      <c r="N18" s="212">
        <v>28000</v>
      </c>
      <c r="O18" s="212">
        <v>32100</v>
      </c>
      <c r="P18" s="212">
        <v>35000</v>
      </c>
      <c r="Q18" s="213">
        <v>44900</v>
      </c>
      <c r="R18" s="369"/>
      <c r="S18" s="112"/>
      <c r="T18" s="216"/>
      <c r="U18" s="369"/>
      <c r="V18" s="216"/>
    </row>
    <row r="19" spans="1:22" s="128" customFormat="1" ht="13.5" customHeight="1">
      <c r="A19" s="218" t="s">
        <v>5</v>
      </c>
      <c r="B19" s="218" t="s">
        <v>116</v>
      </c>
      <c r="C19" s="219" t="s">
        <v>140</v>
      </c>
      <c r="D19" s="369"/>
      <c r="E19" s="212">
        <v>9700</v>
      </c>
      <c r="F19" s="212">
        <v>11000</v>
      </c>
      <c r="G19" s="212">
        <v>12900</v>
      </c>
      <c r="H19" s="212">
        <v>15000</v>
      </c>
      <c r="I19" s="212">
        <v>16100</v>
      </c>
      <c r="J19" s="212">
        <v>19300</v>
      </c>
      <c r="K19" s="212">
        <v>21000</v>
      </c>
      <c r="L19" s="213">
        <v>22500</v>
      </c>
      <c r="M19" s="372"/>
      <c r="N19" s="212">
        <v>28000</v>
      </c>
      <c r="O19" s="212">
        <v>32100</v>
      </c>
      <c r="P19" s="212">
        <v>35000</v>
      </c>
      <c r="Q19" s="213">
        <v>44900</v>
      </c>
      <c r="R19" s="369"/>
      <c r="S19" s="220"/>
      <c r="T19" s="216"/>
      <c r="U19" s="369"/>
      <c r="V19" s="216"/>
    </row>
    <row r="20" spans="1:22" ht="15.75" customHeight="1" thickBot="1">
      <c r="A20" s="121" t="s">
        <v>5</v>
      </c>
      <c r="B20" s="121" t="s">
        <v>116</v>
      </c>
      <c r="C20" s="122" t="s">
        <v>489</v>
      </c>
      <c r="D20" s="370"/>
      <c r="E20" s="214">
        <v>9700</v>
      </c>
      <c r="F20" s="214">
        <v>11000</v>
      </c>
      <c r="G20" s="214">
        <v>12900</v>
      </c>
      <c r="H20" s="214">
        <v>15000</v>
      </c>
      <c r="I20" s="214">
        <v>16100</v>
      </c>
      <c r="J20" s="214">
        <v>19300</v>
      </c>
      <c r="K20" s="214">
        <v>21000</v>
      </c>
      <c r="L20" s="215">
        <v>22500</v>
      </c>
      <c r="M20" s="373"/>
      <c r="N20" s="214">
        <v>28000</v>
      </c>
      <c r="O20" s="214">
        <v>32100</v>
      </c>
      <c r="P20" s="214">
        <v>35000</v>
      </c>
      <c r="Q20" s="215">
        <v>44900</v>
      </c>
      <c r="R20" s="370"/>
      <c r="S20" s="112"/>
      <c r="T20" s="217"/>
      <c r="U20" s="370"/>
      <c r="V20" s="217"/>
    </row>
    <row r="21" spans="1:22" ht="12.75">
      <c r="A21" s="119"/>
      <c r="B21" s="119"/>
      <c r="C21" s="120"/>
      <c r="D21" s="117"/>
      <c r="E21" s="117"/>
      <c r="F21" s="117"/>
      <c r="G21" s="117"/>
      <c r="H21" s="117"/>
      <c r="I21" s="117"/>
      <c r="J21" s="117"/>
      <c r="K21" s="117"/>
      <c r="L21" s="117"/>
      <c r="M21" s="117"/>
      <c r="N21" s="117"/>
      <c r="O21" s="117"/>
      <c r="P21" s="117"/>
      <c r="Q21" s="117"/>
      <c r="R21" s="117"/>
      <c r="S21" s="117"/>
      <c r="T21" s="117"/>
      <c r="U21" s="117">
        <v>18000</v>
      </c>
      <c r="V21" s="117">
        <v>76600</v>
      </c>
    </row>
    <row r="22" spans="1:22" ht="12.75">
      <c r="A22" s="110"/>
      <c r="B22" s="110"/>
      <c r="C22" s="111"/>
      <c r="D22" s="112"/>
      <c r="E22" s="112"/>
      <c r="F22" s="112"/>
      <c r="G22" s="112"/>
      <c r="H22" s="112"/>
      <c r="I22" s="112"/>
      <c r="J22" s="112"/>
      <c r="K22" s="112"/>
      <c r="L22" s="112"/>
      <c r="M22" s="112"/>
      <c r="N22" s="112"/>
      <c r="O22" s="112"/>
      <c r="P22" s="112"/>
      <c r="Q22" s="112"/>
      <c r="R22" s="112"/>
      <c r="S22" s="112"/>
      <c r="T22" s="112"/>
      <c r="U22" s="112"/>
      <c r="V22" s="112"/>
    </row>
    <row r="23" spans="1:22" ht="12.75">
      <c r="A23" s="110"/>
      <c r="B23" s="110"/>
      <c r="C23" s="111"/>
      <c r="D23" s="112"/>
      <c r="E23" s="112"/>
      <c r="F23" s="112"/>
      <c r="G23" s="112"/>
      <c r="H23" s="112"/>
      <c r="I23" s="112"/>
      <c r="J23" s="112"/>
      <c r="K23" s="112"/>
      <c r="L23" s="112"/>
      <c r="M23" s="112"/>
      <c r="N23" s="112"/>
      <c r="O23" s="112"/>
      <c r="P23" s="112"/>
      <c r="Q23" s="112"/>
      <c r="R23" s="112"/>
      <c r="S23" s="112"/>
      <c r="T23" s="112"/>
      <c r="U23" s="112"/>
      <c r="V23" s="112"/>
    </row>
    <row r="24" spans="1:22" ht="12.75">
      <c r="A24" s="110"/>
      <c r="B24" s="110"/>
      <c r="C24" s="111"/>
      <c r="D24" s="112"/>
      <c r="E24" s="112"/>
      <c r="F24" s="112"/>
      <c r="G24" s="112"/>
      <c r="H24" s="112"/>
      <c r="I24" s="112"/>
      <c r="J24" s="112"/>
      <c r="K24" s="112"/>
      <c r="L24" s="112"/>
      <c r="M24" s="112"/>
      <c r="N24" s="112"/>
      <c r="O24" s="112"/>
      <c r="P24" s="112"/>
      <c r="Q24" s="112"/>
      <c r="R24" s="112"/>
      <c r="S24" s="112"/>
      <c r="T24" s="112"/>
      <c r="U24" s="112"/>
      <c r="V24" s="112"/>
    </row>
    <row r="25" spans="1:22" ht="12.75">
      <c r="A25" s="110"/>
      <c r="B25" s="110"/>
      <c r="C25" s="111"/>
      <c r="D25" s="112"/>
      <c r="E25" s="112"/>
      <c r="F25" s="112"/>
      <c r="G25" s="112"/>
      <c r="H25" s="112"/>
      <c r="I25" s="112"/>
      <c r="J25" s="112"/>
      <c r="K25" s="112"/>
      <c r="L25" s="112"/>
      <c r="M25" s="112"/>
      <c r="N25" s="112"/>
      <c r="O25" s="112"/>
      <c r="P25" s="112"/>
      <c r="Q25" s="112"/>
      <c r="R25" s="112"/>
      <c r="S25" s="112"/>
      <c r="T25" s="112"/>
      <c r="U25" s="112"/>
      <c r="V25" s="112"/>
    </row>
    <row r="26" spans="1:22" ht="12.75">
      <c r="A26" s="110"/>
      <c r="B26" s="110"/>
      <c r="C26" s="111"/>
      <c r="D26" s="112"/>
      <c r="E26" s="112"/>
      <c r="F26" s="112"/>
      <c r="G26" s="112"/>
      <c r="H26" s="112"/>
      <c r="I26" s="112"/>
      <c r="J26" s="112"/>
      <c r="K26" s="112"/>
      <c r="L26" s="112"/>
      <c r="M26" s="112"/>
      <c r="N26" s="112"/>
      <c r="O26" s="112"/>
      <c r="P26" s="112"/>
      <c r="Q26" s="112"/>
      <c r="R26" s="112"/>
      <c r="S26" s="112"/>
      <c r="T26" s="112"/>
      <c r="U26" s="112"/>
      <c r="V26" s="112"/>
    </row>
    <row r="27" spans="1:22" ht="12.75">
      <c r="A27" s="110"/>
      <c r="B27" s="110"/>
      <c r="C27" s="111"/>
      <c r="D27" s="112"/>
      <c r="E27" s="112"/>
      <c r="F27" s="112"/>
      <c r="G27" s="112"/>
      <c r="H27" s="112"/>
      <c r="I27" s="112"/>
      <c r="J27" s="112"/>
      <c r="K27" s="112"/>
      <c r="L27" s="112"/>
      <c r="M27" s="112"/>
      <c r="N27" s="112"/>
      <c r="O27" s="112"/>
      <c r="P27" s="112"/>
      <c r="Q27" s="112"/>
      <c r="R27" s="112"/>
      <c r="S27" s="112"/>
      <c r="T27" s="112"/>
      <c r="U27" s="112"/>
      <c r="V27" s="112"/>
    </row>
    <row r="28" spans="1:22" ht="12.75">
      <c r="A28" s="110"/>
      <c r="B28" s="110"/>
      <c r="C28" s="111"/>
      <c r="D28" s="112"/>
      <c r="E28" s="112"/>
      <c r="F28" s="112"/>
      <c r="G28" s="112"/>
      <c r="H28" s="112"/>
      <c r="I28" s="112"/>
      <c r="J28" s="112"/>
      <c r="K28" s="112"/>
      <c r="L28" s="112"/>
      <c r="M28" s="112"/>
      <c r="N28" s="112"/>
      <c r="O28" s="112"/>
      <c r="P28" s="112"/>
      <c r="Q28" s="112"/>
      <c r="R28" s="112"/>
      <c r="S28" s="112"/>
      <c r="T28" s="112"/>
      <c r="U28" s="112"/>
      <c r="V28" s="112"/>
    </row>
    <row r="29" spans="1:22" ht="12.75">
      <c r="A29" s="110"/>
      <c r="B29" s="110"/>
      <c r="C29" s="111"/>
      <c r="D29" s="112"/>
      <c r="E29" s="112"/>
      <c r="F29" s="112"/>
      <c r="G29" s="112"/>
      <c r="H29" s="112"/>
      <c r="I29" s="112"/>
      <c r="J29" s="112"/>
      <c r="K29" s="112"/>
      <c r="L29" s="112"/>
      <c r="M29" s="112"/>
      <c r="N29" s="112"/>
      <c r="O29" s="112"/>
      <c r="P29" s="112"/>
      <c r="Q29" s="112"/>
      <c r="R29" s="112"/>
      <c r="S29" s="112"/>
      <c r="T29" s="112"/>
      <c r="U29" s="112"/>
      <c r="V29" s="112"/>
    </row>
    <row r="30" spans="4:22" ht="12.75">
      <c r="D30" s="3"/>
      <c r="E30" s="3"/>
      <c r="F30" s="3"/>
      <c r="G30" s="3"/>
      <c r="H30" s="3"/>
      <c r="I30" s="3"/>
      <c r="J30" s="3"/>
      <c r="K30" s="3"/>
      <c r="L30" s="3"/>
      <c r="M30" s="3"/>
      <c r="N30" s="3"/>
      <c r="O30" s="3"/>
      <c r="P30" s="3"/>
      <c r="Q30" s="3"/>
      <c r="R30" s="3"/>
      <c r="S30" s="3"/>
      <c r="T30" s="3"/>
      <c r="U30" s="3"/>
      <c r="V30" s="3"/>
    </row>
    <row r="31" spans="4:22" ht="12.75">
      <c r="D31" s="3"/>
      <c r="E31" s="3"/>
      <c r="F31" s="3"/>
      <c r="G31" s="3"/>
      <c r="H31" s="3"/>
      <c r="I31" s="3"/>
      <c r="J31" s="3"/>
      <c r="K31" s="3"/>
      <c r="L31" s="3"/>
      <c r="M31" s="3"/>
      <c r="N31" s="3"/>
      <c r="O31" s="3"/>
      <c r="P31" s="3"/>
      <c r="Q31" s="3"/>
      <c r="R31" s="3"/>
      <c r="S31" s="3"/>
      <c r="T31" s="3"/>
      <c r="U31" s="3"/>
      <c r="V31" s="3"/>
    </row>
    <row r="32" spans="4:22" ht="12.75">
      <c r="D32" s="3"/>
      <c r="E32" s="3"/>
      <c r="F32" s="3"/>
      <c r="G32" s="3"/>
      <c r="H32" s="3"/>
      <c r="I32" s="3"/>
      <c r="J32" s="3"/>
      <c r="K32" s="3"/>
      <c r="L32" s="3"/>
      <c r="M32" s="3"/>
      <c r="N32" s="3"/>
      <c r="O32" s="3"/>
      <c r="P32" s="3"/>
      <c r="Q32" s="3"/>
      <c r="R32" s="3"/>
      <c r="S32" s="3"/>
      <c r="T32" s="3"/>
      <c r="U32" s="3"/>
      <c r="V32" s="3"/>
    </row>
    <row r="33" spans="4:22" ht="12.75">
      <c r="D33" s="3"/>
      <c r="E33" s="3"/>
      <c r="F33" s="3"/>
      <c r="G33" s="3"/>
      <c r="H33" s="3"/>
      <c r="I33" s="3"/>
      <c r="J33" s="3"/>
      <c r="K33" s="3"/>
      <c r="L33" s="3"/>
      <c r="M33" s="3"/>
      <c r="N33" s="3"/>
      <c r="O33" s="3"/>
      <c r="P33" s="3"/>
      <c r="Q33" s="3"/>
      <c r="R33" s="3"/>
      <c r="S33" s="3"/>
      <c r="T33" s="3"/>
      <c r="U33" s="3"/>
      <c r="V33" s="3"/>
    </row>
  </sheetData>
  <sheetProtection/>
  <mergeCells count="15">
    <mergeCell ref="D3:V3"/>
    <mergeCell ref="U6:U20"/>
    <mergeCell ref="A1:V1"/>
    <mergeCell ref="A2:V2"/>
    <mergeCell ref="D4:L4"/>
    <mergeCell ref="A4:A5"/>
    <mergeCell ref="B4:B5"/>
    <mergeCell ref="C4:C5"/>
    <mergeCell ref="M4:Q4"/>
    <mergeCell ref="A3:C3"/>
    <mergeCell ref="D6:D20"/>
    <mergeCell ref="M6:M20"/>
    <mergeCell ref="R6:R20"/>
    <mergeCell ref="R4:T4"/>
    <mergeCell ref="U4:V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U19"/>
  <sheetViews>
    <sheetView zoomScalePageLayoutView="0" workbookViewId="0" topLeftCell="A1">
      <selection activeCell="M25" sqref="M25"/>
    </sheetView>
  </sheetViews>
  <sheetFormatPr defaultColWidth="9.140625" defaultRowHeight="15"/>
  <cols>
    <col min="1" max="1" width="10.421875" style="0" customWidth="1"/>
    <col min="2" max="2" width="9.28125" style="0" customWidth="1"/>
    <col min="3" max="3" width="18.421875" style="0" customWidth="1"/>
    <col min="4" max="4" width="8.28125" style="0" bestFit="1" customWidth="1"/>
    <col min="19" max="19" width="9.7109375" style="0" bestFit="1" customWidth="1"/>
    <col min="20" max="20" width="9.7109375" style="0" customWidth="1"/>
    <col min="21" max="21" width="9.7109375" style="0" bestFit="1" customWidth="1"/>
  </cols>
  <sheetData>
    <row r="1" spans="1:21" s="1" customFormat="1" ht="20.25">
      <c r="A1" s="298" t="s">
        <v>145</v>
      </c>
      <c r="B1" s="298"/>
      <c r="C1" s="298"/>
      <c r="D1" s="298"/>
      <c r="E1" s="298"/>
      <c r="F1" s="298"/>
      <c r="G1" s="298"/>
      <c r="H1" s="298"/>
      <c r="I1" s="298"/>
      <c r="J1" s="298"/>
      <c r="K1" s="298"/>
      <c r="L1" s="298"/>
      <c r="M1" s="298"/>
      <c r="N1" s="298"/>
      <c r="O1" s="298"/>
      <c r="P1" s="298"/>
      <c r="Q1" s="298"/>
      <c r="R1" s="298"/>
      <c r="S1" s="298"/>
      <c r="T1" s="298"/>
      <c r="U1" s="298"/>
    </row>
    <row r="2" spans="1:21" s="114" customFormat="1" ht="13.5">
      <c r="A2" s="393" t="s">
        <v>138</v>
      </c>
      <c r="B2" s="393"/>
      <c r="C2" s="393"/>
      <c r="D2" s="393" t="s">
        <v>144</v>
      </c>
      <c r="E2" s="393"/>
      <c r="F2" s="393"/>
      <c r="G2" s="393"/>
      <c r="H2" s="393"/>
      <c r="I2" s="393"/>
      <c r="J2" s="393"/>
      <c r="K2" s="393"/>
      <c r="L2" s="393"/>
      <c r="M2" s="393"/>
      <c r="N2" s="393"/>
      <c r="O2" s="393"/>
      <c r="P2" s="393"/>
      <c r="Q2" s="393"/>
      <c r="R2" s="393"/>
      <c r="S2" s="393"/>
      <c r="T2" s="393"/>
      <c r="U2" s="393"/>
    </row>
    <row r="3" spans="1:21" s="114" customFormat="1" ht="13.5">
      <c r="A3" s="385" t="s">
        <v>139</v>
      </c>
      <c r="B3" s="385" t="s">
        <v>137</v>
      </c>
      <c r="C3" s="395" t="s">
        <v>90</v>
      </c>
      <c r="D3" s="390" t="s">
        <v>154</v>
      </c>
      <c r="E3" s="391"/>
      <c r="F3" s="391"/>
      <c r="G3" s="391"/>
      <c r="H3" s="391"/>
      <c r="I3" s="391"/>
      <c r="J3" s="391"/>
      <c r="K3" s="391"/>
      <c r="L3" s="392"/>
      <c r="M3" s="390" t="s">
        <v>155</v>
      </c>
      <c r="N3" s="391"/>
      <c r="O3" s="391"/>
      <c r="P3" s="391"/>
      <c r="Q3" s="392"/>
      <c r="R3" s="390" t="s">
        <v>156</v>
      </c>
      <c r="S3" s="392"/>
      <c r="T3" s="390" t="s">
        <v>157</v>
      </c>
      <c r="U3" s="392"/>
    </row>
    <row r="4" spans="1:21" s="114" customFormat="1" ht="30.75" customHeight="1">
      <c r="A4" s="394"/>
      <c r="B4" s="394"/>
      <c r="C4" s="396"/>
      <c r="D4" s="115" t="s">
        <v>124</v>
      </c>
      <c r="E4" s="115" t="s">
        <v>125</v>
      </c>
      <c r="F4" s="115" t="s">
        <v>141</v>
      </c>
      <c r="G4" s="115" t="s">
        <v>126</v>
      </c>
      <c r="H4" s="115" t="s">
        <v>127</v>
      </c>
      <c r="I4" s="115" t="s">
        <v>128</v>
      </c>
      <c r="J4" s="115" t="s">
        <v>129</v>
      </c>
      <c r="K4" s="115" t="s">
        <v>142</v>
      </c>
      <c r="L4" s="115" t="s">
        <v>130</v>
      </c>
      <c r="M4" s="115" t="s">
        <v>124</v>
      </c>
      <c r="N4" s="115" t="s">
        <v>131</v>
      </c>
      <c r="O4" s="115" t="s">
        <v>132</v>
      </c>
      <c r="P4" s="115" t="s">
        <v>133</v>
      </c>
      <c r="Q4" s="115" t="s">
        <v>134</v>
      </c>
      <c r="R4" s="115" t="s">
        <v>124</v>
      </c>
      <c r="S4" s="115" t="s">
        <v>135</v>
      </c>
      <c r="T4" s="115" t="s">
        <v>124</v>
      </c>
      <c r="U4" s="115" t="s">
        <v>136</v>
      </c>
    </row>
    <row r="5" spans="1:21" s="1" customFormat="1" ht="12.75" customHeight="1">
      <c r="A5" s="110" t="s">
        <v>0</v>
      </c>
      <c r="B5" s="110" t="s">
        <v>115</v>
      </c>
      <c r="C5" s="111" t="s">
        <v>140</v>
      </c>
      <c r="D5" s="112">
        <v>7900</v>
      </c>
      <c r="E5" s="112">
        <v>8800</v>
      </c>
      <c r="F5" s="112">
        <v>9900</v>
      </c>
      <c r="G5" s="112">
        <v>11100</v>
      </c>
      <c r="H5" s="112">
        <v>12200</v>
      </c>
      <c r="I5" s="112">
        <v>13300</v>
      </c>
      <c r="J5" s="112">
        <v>15600</v>
      </c>
      <c r="K5" s="112">
        <v>17900</v>
      </c>
      <c r="L5" s="112">
        <v>21000</v>
      </c>
      <c r="M5" s="112">
        <v>18800</v>
      </c>
      <c r="N5" s="112">
        <v>34500</v>
      </c>
      <c r="O5" s="112">
        <v>36800</v>
      </c>
      <c r="P5" s="112">
        <v>39100</v>
      </c>
      <c r="Q5" s="112">
        <v>45900</v>
      </c>
      <c r="R5" s="112">
        <v>27700</v>
      </c>
      <c r="S5" s="112">
        <v>68700</v>
      </c>
      <c r="T5" s="112">
        <v>35000</v>
      </c>
      <c r="U5" s="112">
        <v>89900</v>
      </c>
    </row>
    <row r="6" spans="1:21" s="1" customFormat="1" ht="12.75">
      <c r="A6" s="110" t="s">
        <v>0</v>
      </c>
      <c r="B6" s="110" t="s">
        <v>116</v>
      </c>
      <c r="C6" s="111" t="s">
        <v>140</v>
      </c>
      <c r="D6" s="112">
        <v>7900</v>
      </c>
      <c r="E6" s="112">
        <v>8600</v>
      </c>
      <c r="F6" s="112">
        <v>9700</v>
      </c>
      <c r="G6" s="112">
        <v>10700</v>
      </c>
      <c r="H6" s="112">
        <v>11800</v>
      </c>
      <c r="I6" s="112">
        <v>12800</v>
      </c>
      <c r="J6" s="112">
        <v>14900</v>
      </c>
      <c r="K6" s="112">
        <v>17000</v>
      </c>
      <c r="L6" s="112">
        <v>19100</v>
      </c>
      <c r="M6" s="112">
        <v>18800</v>
      </c>
      <c r="N6" s="112">
        <v>33300</v>
      </c>
      <c r="O6" s="112">
        <v>35400</v>
      </c>
      <c r="P6" s="112">
        <v>37500</v>
      </c>
      <c r="Q6" s="112">
        <v>43800</v>
      </c>
      <c r="R6" s="112">
        <v>27700</v>
      </c>
      <c r="S6" s="112">
        <v>65500</v>
      </c>
      <c r="T6" s="112">
        <v>35000</v>
      </c>
      <c r="U6" s="112">
        <v>85800</v>
      </c>
    </row>
    <row r="7" spans="1:21" s="1" customFormat="1" ht="12.75">
      <c r="A7" s="110" t="s">
        <v>0</v>
      </c>
      <c r="B7" s="110" t="s">
        <v>116</v>
      </c>
      <c r="C7" s="111" t="s">
        <v>96</v>
      </c>
      <c r="D7" s="112">
        <v>7900</v>
      </c>
      <c r="E7" s="112">
        <v>8600</v>
      </c>
      <c r="F7" s="112">
        <v>9700</v>
      </c>
      <c r="G7" s="112">
        <v>10700</v>
      </c>
      <c r="H7" s="112">
        <v>11800</v>
      </c>
      <c r="I7" s="112">
        <v>12800</v>
      </c>
      <c r="J7" s="112">
        <v>14900</v>
      </c>
      <c r="K7" s="112">
        <v>17000</v>
      </c>
      <c r="L7" s="112">
        <v>19100</v>
      </c>
      <c r="M7" s="112">
        <v>18800</v>
      </c>
      <c r="N7" s="112">
        <v>33300</v>
      </c>
      <c r="O7" s="112">
        <v>35400</v>
      </c>
      <c r="P7" s="112">
        <v>37500</v>
      </c>
      <c r="Q7" s="112">
        <v>43800</v>
      </c>
      <c r="R7" s="112">
        <v>27700</v>
      </c>
      <c r="S7" s="112">
        <v>65500</v>
      </c>
      <c r="T7" s="112">
        <v>35000</v>
      </c>
      <c r="U7" s="112">
        <v>85800</v>
      </c>
    </row>
    <row r="8" spans="1:21" s="1" customFormat="1" ht="12.75">
      <c r="A8" s="110"/>
      <c r="B8" s="110"/>
      <c r="C8" s="111"/>
      <c r="D8" s="112"/>
      <c r="E8" s="112"/>
      <c r="F8" s="112"/>
      <c r="G8" s="112"/>
      <c r="H8" s="112"/>
      <c r="I8" s="112"/>
      <c r="J8" s="112"/>
      <c r="K8" s="112"/>
      <c r="L8" s="112"/>
      <c r="M8" s="112"/>
      <c r="N8" s="112"/>
      <c r="O8" s="112"/>
      <c r="P8" s="112"/>
      <c r="Q8" s="112"/>
      <c r="R8" s="112"/>
      <c r="S8" s="112"/>
      <c r="T8" s="112"/>
      <c r="U8" s="112"/>
    </row>
    <row r="9" spans="1:21" s="1" customFormat="1" ht="12.75">
      <c r="A9" s="110" t="s">
        <v>3</v>
      </c>
      <c r="B9" s="110" t="s">
        <v>115</v>
      </c>
      <c r="C9" s="111" t="s">
        <v>140</v>
      </c>
      <c r="D9" s="112">
        <v>7900</v>
      </c>
      <c r="E9" s="112">
        <v>9200</v>
      </c>
      <c r="F9" s="112">
        <v>10500</v>
      </c>
      <c r="G9" s="112">
        <v>11800</v>
      </c>
      <c r="H9" s="112">
        <v>13200</v>
      </c>
      <c r="I9" s="112">
        <v>14500</v>
      </c>
      <c r="J9" s="112">
        <v>17200</v>
      </c>
      <c r="K9" s="112">
        <v>19800</v>
      </c>
      <c r="L9" s="112">
        <v>22500</v>
      </c>
      <c r="M9" s="112">
        <v>18800</v>
      </c>
      <c r="N9" s="112">
        <v>37200</v>
      </c>
      <c r="O9" s="112">
        <v>39800</v>
      </c>
      <c r="P9" s="112">
        <v>42500</v>
      </c>
      <c r="Q9" s="112">
        <v>50500</v>
      </c>
      <c r="R9" s="112">
        <v>27700</v>
      </c>
      <c r="S9" s="112">
        <v>75600</v>
      </c>
      <c r="T9" s="112">
        <v>35000</v>
      </c>
      <c r="U9" s="112">
        <v>99300</v>
      </c>
    </row>
    <row r="10" spans="1:21" s="128" customFormat="1" ht="12.75">
      <c r="A10" s="218" t="s">
        <v>3</v>
      </c>
      <c r="B10" s="218" t="s">
        <v>116</v>
      </c>
      <c r="C10" s="221" t="s">
        <v>140</v>
      </c>
      <c r="D10" s="220">
        <v>7900</v>
      </c>
      <c r="E10" s="220">
        <v>8900</v>
      </c>
      <c r="F10" s="220">
        <v>10200</v>
      </c>
      <c r="G10" s="220">
        <v>11500</v>
      </c>
      <c r="H10" s="220">
        <v>12700</v>
      </c>
      <c r="I10" s="220">
        <v>13900</v>
      </c>
      <c r="J10" s="220">
        <v>16500</v>
      </c>
      <c r="K10" s="220">
        <v>18900</v>
      </c>
      <c r="L10" s="220">
        <v>21500</v>
      </c>
      <c r="M10" s="220">
        <v>18800</v>
      </c>
      <c r="N10" s="220">
        <v>35900</v>
      </c>
      <c r="O10" s="220">
        <v>38500</v>
      </c>
      <c r="P10" s="220">
        <v>41000</v>
      </c>
      <c r="Q10" s="220">
        <v>48500</v>
      </c>
      <c r="R10" s="220">
        <v>27700</v>
      </c>
      <c r="S10" s="220">
        <v>72500</v>
      </c>
      <c r="T10" s="220">
        <v>35000</v>
      </c>
      <c r="U10" s="220">
        <v>95000</v>
      </c>
    </row>
    <row r="11" spans="1:21" s="1" customFormat="1" ht="12.75">
      <c r="A11" s="110" t="s">
        <v>3</v>
      </c>
      <c r="B11" s="110" t="s">
        <v>116</v>
      </c>
      <c r="C11" s="111" t="s">
        <v>96</v>
      </c>
      <c r="D11" s="112">
        <v>7900</v>
      </c>
      <c r="E11" s="112">
        <v>8900</v>
      </c>
      <c r="F11" s="112">
        <v>10200</v>
      </c>
      <c r="G11" s="112">
        <v>11500</v>
      </c>
      <c r="H11" s="112">
        <v>12700</v>
      </c>
      <c r="I11" s="112">
        <v>13900</v>
      </c>
      <c r="J11" s="112">
        <v>16500</v>
      </c>
      <c r="K11" s="112">
        <v>18900</v>
      </c>
      <c r="L11" s="112">
        <v>21500</v>
      </c>
      <c r="M11" s="112">
        <v>18800</v>
      </c>
      <c r="N11" s="112">
        <v>35900</v>
      </c>
      <c r="O11" s="112">
        <v>38500</v>
      </c>
      <c r="P11" s="112">
        <v>41000</v>
      </c>
      <c r="Q11" s="112">
        <v>48500</v>
      </c>
      <c r="R11" s="112">
        <v>27700</v>
      </c>
      <c r="S11" s="112">
        <v>72500</v>
      </c>
      <c r="T11" s="112">
        <v>35000</v>
      </c>
      <c r="U11" s="112">
        <v>95000</v>
      </c>
    </row>
    <row r="12" spans="1:21" s="1" customFormat="1" ht="12.75">
      <c r="A12" s="110"/>
      <c r="B12" s="110"/>
      <c r="C12" s="111"/>
      <c r="D12" s="112"/>
      <c r="E12" s="112"/>
      <c r="F12" s="112"/>
      <c r="G12" s="112"/>
      <c r="H12" s="112"/>
      <c r="I12" s="112"/>
      <c r="J12" s="112"/>
      <c r="K12" s="112"/>
      <c r="L12" s="112"/>
      <c r="M12" s="112"/>
      <c r="N12" s="112"/>
      <c r="O12" s="112"/>
      <c r="P12" s="112"/>
      <c r="Q12" s="112"/>
      <c r="R12" s="112"/>
      <c r="S12" s="112"/>
      <c r="T12" s="112"/>
      <c r="U12" s="112"/>
    </row>
    <row r="13" spans="1:21" s="1" customFormat="1" ht="12.75">
      <c r="A13" s="110" t="s">
        <v>4</v>
      </c>
      <c r="B13" s="110" t="s">
        <v>115</v>
      </c>
      <c r="C13" s="111" t="s">
        <v>140</v>
      </c>
      <c r="D13" s="112">
        <v>7900</v>
      </c>
      <c r="E13" s="112">
        <v>8900</v>
      </c>
      <c r="F13" s="112">
        <v>10200</v>
      </c>
      <c r="G13" s="112">
        <v>11500</v>
      </c>
      <c r="H13" s="112">
        <v>12700</v>
      </c>
      <c r="I13" s="112">
        <v>14000</v>
      </c>
      <c r="J13" s="112">
        <v>16500</v>
      </c>
      <c r="K13" s="112">
        <v>18900</v>
      </c>
      <c r="L13" s="112">
        <v>21500</v>
      </c>
      <c r="M13" s="112">
        <v>18800</v>
      </c>
      <c r="N13" s="112">
        <v>35900</v>
      </c>
      <c r="O13" s="112">
        <v>38500</v>
      </c>
      <c r="P13" s="112">
        <v>41000</v>
      </c>
      <c r="Q13" s="112">
        <v>48500</v>
      </c>
      <c r="R13" s="112">
        <v>27700</v>
      </c>
      <c r="S13" s="112">
        <v>72500</v>
      </c>
      <c r="T13" s="112">
        <v>35000</v>
      </c>
      <c r="U13" s="112">
        <v>95000</v>
      </c>
    </row>
    <row r="14" spans="1:21" s="1" customFormat="1" ht="12.75">
      <c r="A14" s="110" t="s">
        <v>4</v>
      </c>
      <c r="B14" s="110" t="s">
        <v>116</v>
      </c>
      <c r="C14" s="111" t="s">
        <v>140</v>
      </c>
      <c r="D14" s="112">
        <v>7900</v>
      </c>
      <c r="E14" s="112">
        <v>8800</v>
      </c>
      <c r="F14" s="112">
        <v>9900</v>
      </c>
      <c r="G14" s="112">
        <v>10900</v>
      </c>
      <c r="H14" s="112">
        <v>12200</v>
      </c>
      <c r="I14" s="112">
        <v>13200</v>
      </c>
      <c r="J14" s="112">
        <v>15500</v>
      </c>
      <c r="K14" s="112">
        <v>17700</v>
      </c>
      <c r="L14" s="112">
        <v>19900</v>
      </c>
      <c r="M14" s="112">
        <v>18800</v>
      </c>
      <c r="N14" s="112">
        <v>34300</v>
      </c>
      <c r="O14" s="112">
        <v>36500</v>
      </c>
      <c r="P14" s="112">
        <v>38800</v>
      </c>
      <c r="Q14" s="112">
        <v>45500</v>
      </c>
      <c r="R14" s="112">
        <v>27700</v>
      </c>
      <c r="S14" s="112">
        <v>68300</v>
      </c>
      <c r="T14" s="112">
        <v>35000</v>
      </c>
      <c r="U14" s="112">
        <v>89800</v>
      </c>
    </row>
    <row r="15" spans="1:21" s="1" customFormat="1" ht="12.75">
      <c r="A15" s="110" t="s">
        <v>4</v>
      </c>
      <c r="B15" s="110" t="s">
        <v>116</v>
      </c>
      <c r="C15" s="111" t="s">
        <v>96</v>
      </c>
      <c r="D15" s="112">
        <v>7900</v>
      </c>
      <c r="E15" s="112">
        <v>8800</v>
      </c>
      <c r="F15" s="112">
        <v>9900</v>
      </c>
      <c r="G15" s="112">
        <v>10900</v>
      </c>
      <c r="H15" s="112">
        <v>12200</v>
      </c>
      <c r="I15" s="112">
        <v>13200</v>
      </c>
      <c r="J15" s="112">
        <v>15500</v>
      </c>
      <c r="K15" s="112">
        <v>17700</v>
      </c>
      <c r="L15" s="112">
        <v>19900</v>
      </c>
      <c r="M15" s="112">
        <v>18800</v>
      </c>
      <c r="N15" s="112">
        <v>34300</v>
      </c>
      <c r="O15" s="112">
        <v>36500</v>
      </c>
      <c r="P15" s="112">
        <v>38800</v>
      </c>
      <c r="Q15" s="112">
        <v>45500</v>
      </c>
      <c r="R15" s="112">
        <v>27700</v>
      </c>
      <c r="S15" s="112">
        <v>68300</v>
      </c>
      <c r="T15" s="112">
        <v>35000</v>
      </c>
      <c r="U15" s="112">
        <v>89800</v>
      </c>
    </row>
    <row r="16" spans="1:21" s="1" customFormat="1" ht="12.75">
      <c r="A16" s="110"/>
      <c r="B16" s="110"/>
      <c r="C16" s="111"/>
      <c r="D16" s="112"/>
      <c r="E16" s="112"/>
      <c r="F16" s="112"/>
      <c r="G16" s="112"/>
      <c r="H16" s="112"/>
      <c r="I16" s="112"/>
      <c r="J16" s="112"/>
      <c r="K16" s="112"/>
      <c r="L16" s="112"/>
      <c r="M16" s="112"/>
      <c r="N16" s="112"/>
      <c r="O16" s="112"/>
      <c r="P16" s="112"/>
      <c r="Q16" s="112"/>
      <c r="R16" s="112"/>
      <c r="S16" s="112"/>
      <c r="T16" s="112"/>
      <c r="U16" s="112"/>
    </row>
    <row r="17" spans="1:21" s="1" customFormat="1" ht="12.75">
      <c r="A17" s="110" t="s">
        <v>5</v>
      </c>
      <c r="B17" s="110" t="s">
        <v>115</v>
      </c>
      <c r="C17" s="111" t="s">
        <v>140</v>
      </c>
      <c r="D17" s="112">
        <v>7900</v>
      </c>
      <c r="E17" s="112">
        <v>9000</v>
      </c>
      <c r="F17" s="112">
        <v>9900</v>
      </c>
      <c r="G17" s="112">
        <v>12000</v>
      </c>
      <c r="H17" s="112">
        <v>14000</v>
      </c>
      <c r="I17" s="112">
        <v>16000</v>
      </c>
      <c r="J17" s="112">
        <v>18000</v>
      </c>
      <c r="K17" s="112">
        <v>20000</v>
      </c>
      <c r="L17" s="112">
        <v>25000</v>
      </c>
      <c r="M17" s="112"/>
      <c r="N17" s="112"/>
      <c r="O17" s="112"/>
      <c r="P17" s="112"/>
      <c r="Q17" s="112"/>
      <c r="R17" s="112"/>
      <c r="S17" s="112"/>
      <c r="T17" s="112"/>
      <c r="U17" s="112"/>
    </row>
    <row r="18" spans="1:21" s="1" customFormat="1" ht="12.75">
      <c r="A18" s="110" t="s">
        <v>5</v>
      </c>
      <c r="B18" s="110" t="s">
        <v>116</v>
      </c>
      <c r="C18" s="111" t="s">
        <v>140</v>
      </c>
      <c r="D18" s="112">
        <v>7900</v>
      </c>
      <c r="E18" s="112">
        <v>9000</v>
      </c>
      <c r="F18" s="112">
        <v>9900</v>
      </c>
      <c r="G18" s="112">
        <v>12000</v>
      </c>
      <c r="H18" s="112">
        <v>14000</v>
      </c>
      <c r="I18" s="112">
        <v>16000</v>
      </c>
      <c r="J18" s="112">
        <v>18000</v>
      </c>
      <c r="K18" s="112">
        <v>20000</v>
      </c>
      <c r="L18" s="112">
        <v>25000</v>
      </c>
      <c r="M18" s="112"/>
      <c r="N18" s="112"/>
      <c r="O18" s="112"/>
      <c r="P18" s="112"/>
      <c r="Q18" s="112"/>
      <c r="R18" s="112"/>
      <c r="S18" s="112"/>
      <c r="T18" s="112"/>
      <c r="U18" s="112"/>
    </row>
    <row r="19" spans="1:21" s="1" customFormat="1" ht="12.75">
      <c r="A19" s="110" t="s">
        <v>5</v>
      </c>
      <c r="B19" s="110" t="s">
        <v>116</v>
      </c>
      <c r="C19" s="111" t="s">
        <v>96</v>
      </c>
      <c r="D19" s="112">
        <v>7900</v>
      </c>
      <c r="E19" s="112">
        <v>9000</v>
      </c>
      <c r="F19" s="112">
        <v>9900</v>
      </c>
      <c r="G19" s="112">
        <v>12000</v>
      </c>
      <c r="H19" s="112">
        <v>14000</v>
      </c>
      <c r="I19" s="112">
        <v>16000</v>
      </c>
      <c r="J19" s="112">
        <v>18000</v>
      </c>
      <c r="K19" s="112">
        <v>20000</v>
      </c>
      <c r="L19" s="112">
        <v>25000</v>
      </c>
      <c r="M19" s="112"/>
      <c r="N19" s="112"/>
      <c r="O19" s="112"/>
      <c r="P19" s="112"/>
      <c r="Q19" s="112"/>
      <c r="R19" s="112"/>
      <c r="S19" s="112"/>
      <c r="T19" s="112"/>
      <c r="U19" s="112"/>
    </row>
  </sheetData>
  <sheetProtection/>
  <mergeCells count="9">
    <mergeCell ref="M3:Q3"/>
    <mergeCell ref="R3:S3"/>
    <mergeCell ref="T3:U3"/>
    <mergeCell ref="A2:C2"/>
    <mergeCell ref="D2:U2"/>
    <mergeCell ref="A3:A4"/>
    <mergeCell ref="B3:B4"/>
    <mergeCell ref="C3:C4"/>
    <mergeCell ref="D3:L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Денис</cp:lastModifiedBy>
  <dcterms:created xsi:type="dcterms:W3CDTF">2010-12-14T05:48:09Z</dcterms:created>
  <dcterms:modified xsi:type="dcterms:W3CDTF">2011-11-25T09:53:42Z</dcterms:modified>
  <cp:category/>
  <cp:version/>
  <cp:contentType/>
  <cp:contentStatus/>
</cp:coreProperties>
</file>