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460" windowHeight="3735"/>
  </bookViews>
  <sheets>
    <sheet name="Подоконники" sheetId="1" r:id="rId1"/>
    <sheet name="Профиль" sheetId="3" r:id="rId2"/>
  </sheets>
  <calcPr calcId="145621"/>
</workbook>
</file>

<file path=xl/calcChain.xml><?xml version="1.0" encoding="utf-8"?>
<calcChain xmlns="http://schemas.openxmlformats.org/spreadsheetml/2006/main">
  <c r="D39" i="1" l="1"/>
  <c r="D38" i="1"/>
  <c r="D11" i="1" l="1"/>
  <c r="E45" i="1"/>
  <c r="E44" i="1"/>
  <c r="E43" i="1"/>
  <c r="E42" i="1"/>
  <c r="E41" i="1"/>
  <c r="E40" i="1"/>
  <c r="E39" i="1"/>
  <c r="E38" i="1"/>
  <c r="E37" i="1"/>
  <c r="E36" i="1"/>
  <c r="E35" i="1"/>
  <c r="D45" i="1"/>
  <c r="D44" i="1"/>
  <c r="D43" i="1"/>
  <c r="D42" i="1"/>
  <c r="D40" i="1"/>
  <c r="D41" i="1"/>
  <c r="D37" i="1"/>
  <c r="D36" i="1"/>
  <c r="D35" i="1"/>
  <c r="E32" i="1"/>
  <c r="E31" i="1"/>
  <c r="E30" i="1"/>
  <c r="E29" i="1"/>
  <c r="E28" i="1"/>
  <c r="E27" i="1"/>
  <c r="E26" i="1"/>
  <c r="E25" i="1"/>
  <c r="E24" i="1"/>
  <c r="E23" i="1"/>
  <c r="E22" i="1"/>
  <c r="D32" i="1"/>
  <c r="D31" i="1"/>
  <c r="D30" i="1"/>
  <c r="D29" i="1"/>
  <c r="D28" i="1"/>
  <c r="D27" i="1"/>
  <c r="D26" i="1"/>
  <c r="D25" i="1"/>
  <c r="D24" i="1"/>
  <c r="D23" i="1"/>
  <c r="D22" i="1"/>
  <c r="D19" i="1"/>
  <c r="D18" i="1"/>
  <c r="D17" i="1"/>
  <c r="D16" i="1"/>
  <c r="D15" i="1"/>
  <c r="D14" i="1"/>
  <c r="D13" i="1"/>
  <c r="D12" i="1"/>
  <c r="D10" i="1"/>
  <c r="D9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<sst xmlns="http://schemas.openxmlformats.org/spreadsheetml/2006/main" count="419" uniqueCount="213">
  <si>
    <t>Доска подоконная из ПВХ</t>
  </si>
  <si>
    <t>№</t>
  </si>
  <si>
    <t>Наименование товара</t>
  </si>
  <si>
    <t>ед. изм.</t>
  </si>
  <si>
    <t>Цена в тенге</t>
  </si>
  <si>
    <t>С распилом</t>
  </si>
  <si>
    <t>Хлыстами</t>
  </si>
  <si>
    <t>Доска подоконная 100 мм неламин.</t>
  </si>
  <si>
    <t xml:space="preserve">Титан </t>
  </si>
  <si>
    <t>Доска подоконная 150 мм неламин.</t>
  </si>
  <si>
    <t>Доска подоконная 200 мм неламин.</t>
  </si>
  <si>
    <t>Доска подоконная 250 мм неламин.</t>
  </si>
  <si>
    <t>Доска подоконная 300 мм неламин.</t>
  </si>
  <si>
    <t>Доска подоконная 350 мм неламин.</t>
  </si>
  <si>
    <t>Доска подоконная 400 мм неламин.</t>
  </si>
  <si>
    <t>Доска подоконная 450 мм неламин.</t>
  </si>
  <si>
    <t>Доска подоконная 500 мм неламин.</t>
  </si>
  <si>
    <t>Доска подоконная 550 мм неламин.</t>
  </si>
  <si>
    <t>Доска подоконная 600 мм неламин.</t>
  </si>
  <si>
    <t>пог.м.</t>
  </si>
  <si>
    <t>Белый</t>
  </si>
  <si>
    <t>Доска подоконная 100мм белый</t>
  </si>
  <si>
    <t>Доска подоконная 150мм белый</t>
  </si>
  <si>
    <t>Доска подоконная 200мм белый</t>
  </si>
  <si>
    <t>Доска подоконная 250мм белый</t>
  </si>
  <si>
    <t>Доска подоконная 300мм белый</t>
  </si>
  <si>
    <t>Доска подоконная 350мм белый</t>
  </si>
  <si>
    <t>Доска подоконная 400мм белый</t>
  </si>
  <si>
    <t>Доска подоконная 450мм белый</t>
  </si>
  <si>
    <t>Доска подоконная 500мм белый</t>
  </si>
  <si>
    <t>Доска подоконная 550мм белый</t>
  </si>
  <si>
    <t>Доска подоконная 600мм белый</t>
  </si>
  <si>
    <t xml:space="preserve"> Золотой  дуб, махагон,  темный дуб, орех, глянец  </t>
  </si>
  <si>
    <t xml:space="preserve">Доска подоконная 100мм </t>
  </si>
  <si>
    <t xml:space="preserve">Доска подоконная 150мм </t>
  </si>
  <si>
    <t xml:space="preserve">Доска подоконная 200мм </t>
  </si>
  <si>
    <t xml:space="preserve">Доска подоконная 250мм </t>
  </si>
  <si>
    <t xml:space="preserve">Доска подоконная 300мм </t>
  </si>
  <si>
    <t xml:space="preserve">Доска подоконная 350мм </t>
  </si>
  <si>
    <t xml:space="preserve">Доска подоконная 400мм </t>
  </si>
  <si>
    <t xml:space="preserve">Доска подоконная 450мм </t>
  </si>
  <si>
    <t xml:space="preserve">Доска подоконная 500мм </t>
  </si>
  <si>
    <t xml:space="preserve">Доска подоконная 550мм </t>
  </si>
  <si>
    <t>Доска подоконная 600мм</t>
  </si>
  <si>
    <t>135.00</t>
  </si>
  <si>
    <t>315.00</t>
  </si>
  <si>
    <t>170.00</t>
  </si>
  <si>
    <t>200.00</t>
  </si>
  <si>
    <t>420.00</t>
  </si>
  <si>
    <t>Сэндвич-панели</t>
  </si>
  <si>
    <t>ед изм</t>
  </si>
  <si>
    <t>размер</t>
  </si>
  <si>
    <t>цена</t>
  </si>
  <si>
    <t>сэндвич панель 10мм экструдированный</t>
  </si>
  <si>
    <t>лист</t>
  </si>
  <si>
    <t>3x1,5</t>
  </si>
  <si>
    <t>сэндвич панель 20мм экструдированный</t>
  </si>
  <si>
    <t>сэндвич панель 24мм экструдированный</t>
  </si>
  <si>
    <t>хлыст</t>
  </si>
  <si>
    <t>20х10</t>
  </si>
  <si>
    <t>Ламбри</t>
  </si>
  <si>
    <t>опт</t>
  </si>
  <si>
    <t>розница</t>
  </si>
  <si>
    <t>Монтажная пена "TriS"</t>
  </si>
  <si>
    <t>шт</t>
  </si>
  <si>
    <t>1100.00</t>
  </si>
  <si>
    <t>1200.00</t>
  </si>
  <si>
    <t>Пена</t>
  </si>
  <si>
    <t>Наименование</t>
  </si>
  <si>
    <t>Ед. изм</t>
  </si>
  <si>
    <t>Распил</t>
  </si>
  <si>
    <t>Хлысты</t>
  </si>
  <si>
    <t>Отлив пластиковый   110мм/120мм</t>
  </si>
  <si>
    <t>пог. м</t>
  </si>
  <si>
    <t>Отлив пластиковый   150мм</t>
  </si>
  <si>
    <t>Отлив пластиковый   180мм</t>
  </si>
  <si>
    <t>Отлив пластиковый   210мм</t>
  </si>
  <si>
    <t>Отлив пластиковый   240мм/250мм</t>
  </si>
  <si>
    <t>шт.</t>
  </si>
  <si>
    <t>Заглушка двухсторонняя 400мм белая</t>
  </si>
  <si>
    <t>120.00</t>
  </si>
  <si>
    <t>150.00</t>
  </si>
  <si>
    <t>Соединитель торцевой 700мм белый 180*150/90*135 "Home line"</t>
  </si>
  <si>
    <t>Заглушки, соединители</t>
  </si>
  <si>
    <t>Цена</t>
  </si>
  <si>
    <t xml:space="preserve">Наименование </t>
  </si>
  <si>
    <t>Вид профиля</t>
  </si>
  <si>
    <t xml:space="preserve">норма упаковки </t>
  </si>
  <si>
    <t>Профиль рамы (L)</t>
  </si>
  <si>
    <t>м/п</t>
  </si>
  <si>
    <t>36  (6*6)</t>
  </si>
  <si>
    <t>Профиль импоста (T)</t>
  </si>
  <si>
    <t>Профиль створки (Z)</t>
  </si>
  <si>
    <t>Профиль дверной внутреннего открывания  (Z)</t>
  </si>
  <si>
    <t>24  (6*4)</t>
  </si>
  <si>
    <t>Профиль дверной наружного открывания  (Т)</t>
  </si>
  <si>
    <t xml:space="preserve">Штапик под одно стекло </t>
  </si>
  <si>
    <t>120  (6*20)</t>
  </si>
  <si>
    <t xml:space="preserve">Штапик под ст.п. 20 мм </t>
  </si>
  <si>
    <t>150  (6*25)</t>
  </si>
  <si>
    <t xml:space="preserve">Штапик под ст.п. 24 мм </t>
  </si>
  <si>
    <t xml:space="preserve">Штапик под ст.п. 32 мм </t>
  </si>
  <si>
    <t>Ламбри 100 мм (под 20 шт)</t>
  </si>
  <si>
    <t>Ламбри 180 мм (под 24 шт)</t>
  </si>
  <si>
    <t>30  (6*5)</t>
  </si>
  <si>
    <t>Труба круглая d 60</t>
  </si>
  <si>
    <t>Адаптер для трубы</t>
  </si>
  <si>
    <t>60  (6*10)</t>
  </si>
  <si>
    <t>Квадрат 60*60</t>
  </si>
  <si>
    <t>Соединитель</t>
  </si>
  <si>
    <t>стоимость</t>
  </si>
  <si>
    <t>Ручка ракушка алюминиевая белая</t>
  </si>
  <si>
    <t>Ручка ракушка алюминиевая коричневая</t>
  </si>
  <si>
    <t>Защелка балконная белая</t>
  </si>
  <si>
    <t>Дверная ручка белая с пружиной</t>
  </si>
  <si>
    <t>Дверная ручка коричневая с пружиной</t>
  </si>
  <si>
    <t>Ответная планка под дверной замок</t>
  </si>
  <si>
    <t>Ответная планка шпингалета 13 серия</t>
  </si>
  <si>
    <t>Ручка дуга 30 см белая</t>
  </si>
  <si>
    <t>Ручка дуга 30 темно-коричневая</t>
  </si>
  <si>
    <t>Ручка дуга 40 см белая</t>
  </si>
  <si>
    <t>Ручка дуга 40 темно-коричневая</t>
  </si>
  <si>
    <t>Внутренний москитный профиль белый</t>
  </si>
  <si>
    <t>м.</t>
  </si>
  <si>
    <t>Внутренний москитный профиль коричневый</t>
  </si>
  <si>
    <t>Внутренний москитный профиль темно-коричневый</t>
  </si>
  <si>
    <t>Внутренний москитный профиль комплект белый</t>
  </si>
  <si>
    <t>компл.</t>
  </si>
  <si>
    <t>Внутренний москитный профиль комплект коричневый</t>
  </si>
  <si>
    <t>Спейсер алюм. 12 с бутилом</t>
  </si>
  <si>
    <t>Спейсер алюм. 16 с бутилом</t>
  </si>
  <si>
    <t>Уголок на 12 спейсер</t>
  </si>
  <si>
    <t>Уголок на 16 спейсер</t>
  </si>
  <si>
    <t>Селикогель</t>
  </si>
  <si>
    <t>кг.</t>
  </si>
  <si>
    <t>Фрамужные ножницы 13 см. белые</t>
  </si>
  <si>
    <t xml:space="preserve">    ПРАЙС-ЛИСТ на ПВХ профиль</t>
  </si>
  <si>
    <t xml:space="preserve">        изготовленный по австрийской технологии</t>
  </si>
  <si>
    <t xml:space="preserve"> 3-х камерный профиль,</t>
  </si>
  <si>
    <t xml:space="preserve"> цвет белый, серия 60</t>
  </si>
  <si>
    <t>цена (тнг) с резиной</t>
  </si>
  <si>
    <t xml:space="preserve"> 4-х камерный профиль,</t>
  </si>
  <si>
    <t>ул.Суюнбая 407  тел.+77077696426</t>
  </si>
  <si>
    <t>ул.Казыбаева 3                              Тел. 233-64-51</t>
  </si>
  <si>
    <t>Цена в тг. за  п.м</t>
  </si>
  <si>
    <t>ТОО "Home Line"                                                   Республика Казахстан, г.Алматы, ул.Емцова 11  Тел: +7 727 222-35-19,  242-52-15 homeline@nur.kz</t>
  </si>
  <si>
    <t>400.00</t>
  </si>
  <si>
    <t>45.00</t>
  </si>
  <si>
    <t>240.00</t>
  </si>
  <si>
    <t>ПРОФИЛЬ РАМЫ 3-Х КАМ, С УПЛОТ. БЕЛЫЙ (L) KAVI</t>
  </si>
  <si>
    <t>ПМ</t>
  </si>
  <si>
    <t>ед.изм.</t>
  </si>
  <si>
    <t>ПРОФИЛЬ СТВОРКИ 3-Х КАМ, С УПЛОТ. БЕЛЫЙ (Z) KAVI</t>
  </si>
  <si>
    <t>ПРОФИЛЬ ИМПОСТА 3-Х КАМ, С УПЛОТ. БЕЛЫЙ (T) KAVI</t>
  </si>
  <si>
    <t>ШТАПИК 20 ММ, БЕЛЫЙ ДЛЯ 2-ГО СТЕКЛА KAVI</t>
  </si>
  <si>
    <t>ШТАПИК 24 ММ, БЕЛЫЙ ДЛЯ 2-ГО СТЕКЛА KAVI</t>
  </si>
  <si>
    <t xml:space="preserve">         ПВХ профиль KAVI, 3-хкамерный белый</t>
  </si>
  <si>
    <t xml:space="preserve">Монтажная пена "Tekapur Mega XXL 900" </t>
  </si>
  <si>
    <t>Заглушка на отлив 300 мм белая</t>
  </si>
  <si>
    <t>Отливы пластиковые, цвет белый</t>
  </si>
  <si>
    <t xml:space="preserve">Армирующий профиль </t>
  </si>
  <si>
    <t xml:space="preserve">           Наименование</t>
  </si>
  <si>
    <t>Армирующий профиль 25*25*25</t>
  </si>
  <si>
    <t>Армирующий  профиль 43*40*43</t>
  </si>
  <si>
    <t>Армирующий  профиль 25*30*25</t>
  </si>
  <si>
    <t>Армирующий  профиль 23*28*23</t>
  </si>
  <si>
    <t>Армирующий  профиль 30*25*30</t>
  </si>
  <si>
    <t>Армирующий  профиль 30*20*30</t>
  </si>
  <si>
    <t>Армирующий  профиль 26*22*26</t>
  </si>
  <si>
    <t>Армирующий  профиль 50*30*50</t>
  </si>
  <si>
    <t>Армирующий  профиль 30*50*30*50/1,5</t>
  </si>
  <si>
    <t>Армирующий  профиль 40*40*40*40/1,5</t>
  </si>
  <si>
    <t>Скобы для импоста</t>
  </si>
  <si>
    <t>ШТ</t>
  </si>
  <si>
    <t>сэндвич панель 20мм вспененный</t>
  </si>
  <si>
    <t>сэндвич панель 24мм вспененный</t>
  </si>
  <si>
    <t>6500.00</t>
  </si>
  <si>
    <t>7000.00</t>
  </si>
  <si>
    <t>210.00</t>
  </si>
  <si>
    <t>185.00</t>
  </si>
  <si>
    <t>Заглушка двухсторонняя 400мм цветная</t>
  </si>
  <si>
    <t>Заглушка двухсторонняя 300 мм белая на подоконник «Витраж»</t>
  </si>
  <si>
    <t>Заглушка двухсторонняя 300 мм цветная на подоконник «Витраж»</t>
  </si>
  <si>
    <t>Соединитель торцевой 700мм цветной 180*150 /90*135"Home line"</t>
  </si>
  <si>
    <t>Ответная планка шпингалета 9 серия</t>
  </si>
  <si>
    <t>Оконная ручка пластик с метал. стержнем белая</t>
  </si>
  <si>
    <t>Оконная ручка алюминий  белая</t>
  </si>
  <si>
    <t>Оконная ручка алюминий коричневая</t>
  </si>
  <si>
    <t>Оконная ручка пластик с метал. стержнем коричневая</t>
  </si>
  <si>
    <t xml:space="preserve">280 мм шпингалет </t>
  </si>
  <si>
    <t xml:space="preserve">400 мм шпингалет </t>
  </si>
  <si>
    <t xml:space="preserve">600 мм шпингалет </t>
  </si>
  <si>
    <t xml:space="preserve">800 мм шпингалет </t>
  </si>
  <si>
    <t xml:space="preserve">1000 мм шпингалет </t>
  </si>
  <si>
    <t>1200 мм шпингалет</t>
  </si>
  <si>
    <t>1800 мм шпингалет</t>
  </si>
  <si>
    <t>2000 мм шпингалет</t>
  </si>
  <si>
    <t xml:space="preserve">Оконный навес 75 мм белый </t>
  </si>
  <si>
    <t>Оконный навес 75 мм коричневый</t>
  </si>
  <si>
    <t xml:space="preserve">Дверной навес 100 мм белый </t>
  </si>
  <si>
    <t>Дверной навес 100 мм коричневый</t>
  </si>
  <si>
    <t>Цилиндр с замка с ключом 83 мм ,хром (сердцевина)</t>
  </si>
  <si>
    <t>Замок врезной 85/35 мм</t>
  </si>
  <si>
    <t>Ламбри 100мм (под 20 с.п.)</t>
  </si>
  <si>
    <t>Заглушка двухсторонняя 600мм белая</t>
  </si>
  <si>
    <t>1400 мм шпингалет</t>
  </si>
  <si>
    <t>1600 мм шпингалет</t>
  </si>
  <si>
    <t>Тиокол</t>
  </si>
  <si>
    <t>24х12,5</t>
  </si>
  <si>
    <t>Ламбри 125 мм (под 24 с.п.)</t>
  </si>
  <si>
    <t>7800.00</t>
  </si>
  <si>
    <t>8400.00</t>
  </si>
  <si>
    <t>5300.00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</si>
</sst>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 applyFill="1" applyBorder="1"/>
    <xf numFmtId="0" fontId="4" fillId="0" borderId="1" xfId="0" applyFont="1" applyFill="1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/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0" fontId="0" fillId="2" borderId="1" xfId="0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distributed" wrapText="1"/>
    </xf>
    <xf numFmtId="2" fontId="5" fillId="0" borderId="1" xfId="0" applyNumberFormat="1" applyFont="1" applyBorder="1" applyAlignment="1">
      <alignment horizontal="right" vertical="center"/>
    </xf>
    <xf numFmtId="2" fontId="5" fillId="4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top" wrapText="1"/>
    </xf>
    <xf numFmtId="0" fontId="18" fillId="0" borderId="0" xfId="0" applyFont="1"/>
    <xf numFmtId="0" fontId="20" fillId="0" borderId="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 vertical="center" wrapText="1"/>
    </xf>
    <xf numFmtId="0" fontId="0" fillId="0" borderId="9" xfId="0" applyBorder="1"/>
    <xf numFmtId="0" fontId="21" fillId="2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21" fillId="2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23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15" fillId="0" borderId="1" xfId="0" applyFont="1" applyFill="1" applyBorder="1" applyAlignment="1">
      <alignment horizontal="righ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11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shrinkToFit="1"/>
    </xf>
    <xf numFmtId="0" fontId="2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shrinkToFi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19" fillId="0" borderId="0" xfId="0" applyFont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2676525</xdr:colOff>
      <xdr:row>47</xdr:row>
      <xdr:rowOff>0</xdr:rowOff>
    </xdr:from>
    <xdr:to>
      <xdr:col>10</xdr:col>
      <xdr:colOff>0</xdr:colOff>
      <xdr:row>50</xdr:row>
      <xdr:rowOff>47625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0150" y="10010775"/>
          <a:ext cx="2647950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11</xdr:row>
      <xdr:rowOff>57151</xdr:rowOff>
    </xdr:from>
    <xdr:to>
      <xdr:col>2</xdr:col>
      <xdr:colOff>904876</xdr:colOff>
      <xdr:row>11</xdr:row>
      <xdr:rowOff>508119</xdr:rowOff>
    </xdr:to>
    <xdr:pic>
      <xdr:nvPicPr>
        <xdr:cNvPr id="2" name="Picture 8" descr="Штапик под одно стекло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2500"/>
        <a:stretch>
          <a:fillRect/>
        </a:stretch>
      </xdr:blipFill>
      <xdr:spPr bwMode="auto">
        <a:xfrm>
          <a:off x="2714625" y="4333876"/>
          <a:ext cx="561976" cy="450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12</xdr:row>
      <xdr:rowOff>38101</xdr:rowOff>
    </xdr:from>
    <xdr:to>
      <xdr:col>2</xdr:col>
      <xdr:colOff>1135674</xdr:colOff>
      <xdr:row>12</xdr:row>
      <xdr:rowOff>628650</xdr:rowOff>
    </xdr:to>
    <xdr:pic>
      <xdr:nvPicPr>
        <xdr:cNvPr id="3" name="Picture 9" descr="штапик 20 мм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83"/>
        <a:stretch>
          <a:fillRect/>
        </a:stretch>
      </xdr:blipFill>
      <xdr:spPr bwMode="auto">
        <a:xfrm>
          <a:off x="2333625" y="4467226"/>
          <a:ext cx="1078524" cy="590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14</xdr:row>
      <xdr:rowOff>28575</xdr:rowOff>
    </xdr:from>
    <xdr:to>
      <xdr:col>2</xdr:col>
      <xdr:colOff>723900</xdr:colOff>
      <xdr:row>14</xdr:row>
      <xdr:rowOff>451362</xdr:rowOff>
    </xdr:to>
    <xdr:pic>
      <xdr:nvPicPr>
        <xdr:cNvPr id="4" name="Picture 22" descr="32 mm üç cam cıtası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891" t="28421" r="47610" b="59825"/>
        <a:stretch>
          <a:fillRect/>
        </a:stretch>
      </xdr:blipFill>
      <xdr:spPr bwMode="auto">
        <a:xfrm>
          <a:off x="2390775" y="5743575"/>
          <a:ext cx="609600" cy="422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323850</xdr:colOff>
      <xdr:row>13</xdr:row>
      <xdr:rowOff>38100</xdr:rowOff>
    </xdr:from>
    <xdr:to>
      <xdr:col>2</xdr:col>
      <xdr:colOff>942976</xdr:colOff>
      <xdr:row>13</xdr:row>
      <xdr:rowOff>495300</xdr:rowOff>
    </xdr:to>
    <xdr:pic>
      <xdr:nvPicPr>
        <xdr:cNvPr id="5" name="Picture 34" descr="24 mm çiftcam çıtası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39" t="20526" r="41638" b="68071"/>
        <a:stretch>
          <a:fillRect/>
        </a:stretch>
      </xdr:blipFill>
      <xdr:spPr bwMode="auto">
        <a:xfrm>
          <a:off x="2600325" y="5229225"/>
          <a:ext cx="619126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257175</xdr:colOff>
      <xdr:row>18</xdr:row>
      <xdr:rowOff>28574</xdr:rowOff>
    </xdr:from>
    <xdr:to>
      <xdr:col>2</xdr:col>
      <xdr:colOff>792024</xdr:colOff>
      <xdr:row>18</xdr:row>
      <xdr:rowOff>419099</xdr:rowOff>
    </xdr:to>
    <xdr:pic>
      <xdr:nvPicPr>
        <xdr:cNvPr id="6" name="Picture 35" descr="61 lik boruadaptörü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938" t="33333" r="38055" b="52808"/>
        <a:stretch>
          <a:fillRect/>
        </a:stretch>
      </xdr:blipFill>
      <xdr:spPr bwMode="auto">
        <a:xfrm>
          <a:off x="2628900" y="7248524"/>
          <a:ext cx="534849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20</xdr:row>
      <xdr:rowOff>57150</xdr:rowOff>
    </xdr:from>
    <xdr:to>
      <xdr:col>2</xdr:col>
      <xdr:colOff>1133475</xdr:colOff>
      <xdr:row>20</xdr:row>
      <xdr:rowOff>333375</xdr:rowOff>
    </xdr:to>
    <xdr:pic>
      <xdr:nvPicPr>
        <xdr:cNvPr id="8" name="Picture 38" descr="61 lik bag profili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25" t="33508" r="41298" b="61053"/>
        <a:stretch>
          <a:fillRect/>
        </a:stretch>
      </xdr:blipFill>
      <xdr:spPr bwMode="auto">
        <a:xfrm>
          <a:off x="2324100" y="7972425"/>
          <a:ext cx="1085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15</xdr:row>
      <xdr:rowOff>57151</xdr:rowOff>
    </xdr:from>
    <xdr:to>
      <xdr:col>2</xdr:col>
      <xdr:colOff>1028700</xdr:colOff>
      <xdr:row>15</xdr:row>
      <xdr:rowOff>438151</xdr:rowOff>
    </xdr:to>
    <xdr:pic>
      <xdr:nvPicPr>
        <xdr:cNvPr id="10" name="Picture 39" descr="20x100 kapı lambirisi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771" t="37720" r="39163" b="54736"/>
        <a:stretch>
          <a:fillRect/>
        </a:stretch>
      </xdr:blipFill>
      <xdr:spPr bwMode="auto">
        <a:xfrm>
          <a:off x="2457450" y="6172201"/>
          <a:ext cx="9429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16</xdr:row>
      <xdr:rowOff>57150</xdr:rowOff>
    </xdr:from>
    <xdr:to>
      <xdr:col>2</xdr:col>
      <xdr:colOff>1162050</xdr:colOff>
      <xdr:row>16</xdr:row>
      <xdr:rowOff>381000</xdr:rowOff>
    </xdr:to>
    <xdr:pic>
      <xdr:nvPicPr>
        <xdr:cNvPr id="11" name="Picture 32" descr="24x180 kapılambri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115" t="32280" r="32594" b="58772"/>
        <a:stretch>
          <a:fillRect/>
        </a:stretch>
      </xdr:blipFill>
      <xdr:spPr bwMode="auto">
        <a:xfrm>
          <a:off x="2419350" y="6667500"/>
          <a:ext cx="11144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466725</xdr:colOff>
      <xdr:row>6</xdr:row>
      <xdr:rowOff>19050</xdr:rowOff>
    </xdr:from>
    <xdr:to>
      <xdr:col>2</xdr:col>
      <xdr:colOff>800100</xdr:colOff>
      <xdr:row>6</xdr:row>
      <xdr:rowOff>388661</xdr:rowOff>
    </xdr:to>
    <xdr:pic>
      <xdr:nvPicPr>
        <xdr:cNvPr id="12" name="Рисунок 17" descr="sHjP-wNCcwk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838325"/>
          <a:ext cx="333375" cy="369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514351</xdr:colOff>
      <xdr:row>7</xdr:row>
      <xdr:rowOff>47626</xdr:rowOff>
    </xdr:from>
    <xdr:to>
      <xdr:col>2</xdr:col>
      <xdr:colOff>744824</xdr:colOff>
      <xdr:row>7</xdr:row>
      <xdr:rowOff>390525</xdr:rowOff>
    </xdr:to>
    <xdr:pic>
      <xdr:nvPicPr>
        <xdr:cNvPr id="13" name="Рисунок 21" descr="Копия sHjP-wNCcwk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6" y="2286001"/>
          <a:ext cx="230473" cy="342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8</xdr:row>
      <xdr:rowOff>47626</xdr:rowOff>
    </xdr:from>
    <xdr:to>
      <xdr:col>2</xdr:col>
      <xdr:colOff>781050</xdr:colOff>
      <xdr:row>8</xdr:row>
      <xdr:rowOff>492919</xdr:rowOff>
    </xdr:to>
    <xdr:pic>
      <xdr:nvPicPr>
        <xdr:cNvPr id="14" name="Рисунок 19" descr="Копия (2) sHjP-wNCcwk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2886076"/>
          <a:ext cx="323850" cy="445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438151</xdr:colOff>
      <xdr:row>9</xdr:row>
      <xdr:rowOff>38100</xdr:rowOff>
    </xdr:from>
    <xdr:to>
      <xdr:col>2</xdr:col>
      <xdr:colOff>733425</xdr:colOff>
      <xdr:row>9</xdr:row>
      <xdr:rowOff>421957</xdr:rowOff>
    </xdr:to>
    <xdr:pic>
      <xdr:nvPicPr>
        <xdr:cNvPr id="15" name="Рисунок 20" descr="Копия (3) sHjP-wNCcwk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6" y="3200400"/>
          <a:ext cx="295274" cy="383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9</xdr:row>
      <xdr:rowOff>419099</xdr:rowOff>
    </xdr:from>
    <xdr:to>
      <xdr:col>2</xdr:col>
      <xdr:colOff>1152525</xdr:colOff>
      <xdr:row>11</xdr:row>
      <xdr:rowOff>1050</xdr:rowOff>
    </xdr:to>
    <xdr:pic>
      <xdr:nvPicPr>
        <xdr:cNvPr id="18" name="Picture 28" descr="dışaacılır kapı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587" t="32631" r="35751" b="46141"/>
        <a:stretch>
          <a:fillRect/>
        </a:stretch>
      </xdr:blipFill>
      <xdr:spPr bwMode="auto">
        <a:xfrm>
          <a:off x="2295525" y="3562349"/>
          <a:ext cx="1133475" cy="724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3</xdr:row>
      <xdr:rowOff>0</xdr:rowOff>
    </xdr:from>
    <xdr:to>
      <xdr:col>1</xdr:col>
      <xdr:colOff>1454214</xdr:colOff>
      <xdr:row>3</xdr:row>
      <xdr:rowOff>228600</xdr:rowOff>
    </xdr:to>
    <xdr:pic>
      <xdr:nvPicPr>
        <xdr:cNvPr id="19" name="Picture 41" descr="Европласт -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00100"/>
          <a:ext cx="16351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380999</xdr:colOff>
      <xdr:row>9</xdr:row>
      <xdr:rowOff>24930</xdr:rowOff>
    </xdr:from>
    <xdr:ext cx="495301" cy="397463"/>
    <xdr:pic>
      <xdr:nvPicPr>
        <xdr:cNvPr id="46" name="Picture 8" descr="Штапик под одно стекло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2500"/>
        <a:stretch>
          <a:fillRect/>
        </a:stretch>
      </xdr:blipFill>
      <xdr:spPr bwMode="auto">
        <a:xfrm>
          <a:off x="8296274" y="3215805"/>
          <a:ext cx="495301" cy="397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47625</xdr:colOff>
      <xdr:row>10</xdr:row>
      <xdr:rowOff>95251</xdr:rowOff>
    </xdr:from>
    <xdr:ext cx="1078524" cy="590549"/>
    <xdr:pic>
      <xdr:nvPicPr>
        <xdr:cNvPr id="47" name="Picture 9" descr="штапик 20 мм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83"/>
        <a:stretch>
          <a:fillRect/>
        </a:stretch>
      </xdr:blipFill>
      <xdr:spPr bwMode="auto">
        <a:xfrm>
          <a:off x="7962900" y="3733801"/>
          <a:ext cx="1078524" cy="590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114300</xdr:colOff>
      <xdr:row>12</xdr:row>
      <xdr:rowOff>28575</xdr:rowOff>
    </xdr:from>
    <xdr:ext cx="609600" cy="422787"/>
    <xdr:pic>
      <xdr:nvPicPr>
        <xdr:cNvPr id="48" name="Picture 22" descr="32 mm üç cam cıtası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891" t="28421" r="47610" b="59825"/>
        <a:stretch>
          <a:fillRect/>
        </a:stretch>
      </xdr:blipFill>
      <xdr:spPr bwMode="auto">
        <a:xfrm>
          <a:off x="2390775" y="6096000"/>
          <a:ext cx="609600" cy="422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323850</xdr:colOff>
      <xdr:row>11</xdr:row>
      <xdr:rowOff>38100</xdr:rowOff>
    </xdr:from>
    <xdr:ext cx="619126" cy="457200"/>
    <xdr:pic>
      <xdr:nvPicPr>
        <xdr:cNvPr id="49" name="Picture 34" descr="24 mm çiftcam çıtası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39" t="20526" r="41638" b="68071"/>
        <a:stretch>
          <a:fillRect/>
        </a:stretch>
      </xdr:blipFill>
      <xdr:spPr bwMode="auto">
        <a:xfrm>
          <a:off x="2600325" y="5581650"/>
          <a:ext cx="619126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257175</xdr:colOff>
      <xdr:row>16</xdr:row>
      <xdr:rowOff>28574</xdr:rowOff>
    </xdr:from>
    <xdr:ext cx="534849" cy="390525"/>
    <xdr:pic>
      <xdr:nvPicPr>
        <xdr:cNvPr id="50" name="Picture 35" descr="61 lik boruadaptörü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938" t="33333" r="38055" b="52808"/>
        <a:stretch>
          <a:fillRect/>
        </a:stretch>
      </xdr:blipFill>
      <xdr:spPr bwMode="auto">
        <a:xfrm>
          <a:off x="2533650" y="7686674"/>
          <a:ext cx="534849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47625</xdr:colOff>
      <xdr:row>18</xdr:row>
      <xdr:rowOff>57150</xdr:rowOff>
    </xdr:from>
    <xdr:ext cx="1085850" cy="276225"/>
    <xdr:pic>
      <xdr:nvPicPr>
        <xdr:cNvPr id="51" name="Picture 38" descr="61 lik bag profili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25" t="33508" r="41298" b="61053"/>
        <a:stretch>
          <a:fillRect/>
        </a:stretch>
      </xdr:blipFill>
      <xdr:spPr bwMode="auto">
        <a:xfrm>
          <a:off x="2324100" y="8448675"/>
          <a:ext cx="1085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85725</xdr:colOff>
      <xdr:row>13</xdr:row>
      <xdr:rowOff>57151</xdr:rowOff>
    </xdr:from>
    <xdr:ext cx="942975" cy="381000"/>
    <xdr:pic>
      <xdr:nvPicPr>
        <xdr:cNvPr id="52" name="Picture 39" descr="20x100 kapı lambirisi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lum contrast="10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771" t="37720" r="39163" b="54736"/>
        <a:stretch>
          <a:fillRect/>
        </a:stretch>
      </xdr:blipFill>
      <xdr:spPr bwMode="auto">
        <a:xfrm>
          <a:off x="2362200" y="6610351"/>
          <a:ext cx="9429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47625</xdr:colOff>
      <xdr:row>14</xdr:row>
      <xdr:rowOff>57150</xdr:rowOff>
    </xdr:from>
    <xdr:ext cx="1114425" cy="323850"/>
    <xdr:pic>
      <xdr:nvPicPr>
        <xdr:cNvPr id="53" name="Picture 32" descr="24x180 kapılambri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115" t="32280" r="32594" b="58772"/>
        <a:stretch>
          <a:fillRect/>
        </a:stretch>
      </xdr:blipFill>
      <xdr:spPr bwMode="auto">
        <a:xfrm>
          <a:off x="2324100" y="7105650"/>
          <a:ext cx="11144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466725</xdr:colOff>
      <xdr:row>6</xdr:row>
      <xdr:rowOff>19050</xdr:rowOff>
    </xdr:from>
    <xdr:ext cx="333375" cy="369611"/>
    <xdr:pic>
      <xdr:nvPicPr>
        <xdr:cNvPr id="54" name="Рисунок 17" descr="sHjP-wNCcwk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866900"/>
          <a:ext cx="333375" cy="369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514351</xdr:colOff>
      <xdr:row>7</xdr:row>
      <xdr:rowOff>47626</xdr:rowOff>
    </xdr:from>
    <xdr:ext cx="230473" cy="342899"/>
    <xdr:pic>
      <xdr:nvPicPr>
        <xdr:cNvPr id="55" name="Рисунок 21" descr="Копия sHjP-wNCcwk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6" y="2314576"/>
          <a:ext cx="230473" cy="342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457200</xdr:colOff>
      <xdr:row>8</xdr:row>
      <xdr:rowOff>47626</xdr:rowOff>
    </xdr:from>
    <xdr:ext cx="323850" cy="445293"/>
    <xdr:pic>
      <xdr:nvPicPr>
        <xdr:cNvPr id="56" name="Рисунок 19" descr="Копия (2) sHjP-wNCcwk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724151"/>
          <a:ext cx="323850" cy="445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76200</xdr:colOff>
      <xdr:row>3</xdr:row>
      <xdr:rowOff>0</xdr:rowOff>
    </xdr:from>
    <xdr:ext cx="1635189" cy="228600"/>
    <xdr:pic>
      <xdr:nvPicPr>
        <xdr:cNvPr id="59" name="Picture 41" descr="Европласт -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00100"/>
          <a:ext cx="1635189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showWhiteSpace="0" view="pageLayout" topLeftCell="A30" zoomScaleNormal="100" workbookViewId="0">
      <selection activeCell="G86" sqref="G86"/>
    </sheetView>
  </sheetViews>
  <sheetFormatPr defaultRowHeight="15" x14ac:dyDescent="0.25"/>
  <cols>
    <col min="1" max="1" width="4" customWidth="1"/>
    <col min="2" max="2" width="40.42578125" customWidth="1"/>
    <col min="3" max="3" width="11.140625" customWidth="1"/>
    <col min="4" max="4" width="12.7109375" customWidth="1"/>
    <col min="5" max="5" width="16.7109375" customWidth="1"/>
    <col min="6" max="6" width="7.140625" customWidth="1"/>
    <col min="7" max="7" width="52.28515625" customWidth="1"/>
    <col min="8" max="8" width="7.28515625" customWidth="1"/>
    <col min="9" max="9" width="11.140625" customWidth="1"/>
  </cols>
  <sheetData>
    <row r="1" spans="1:9" ht="60.75" customHeight="1" x14ac:dyDescent="0.25">
      <c r="A1" s="70" t="s">
        <v>145</v>
      </c>
      <c r="B1" s="71"/>
      <c r="C1" s="72" t="s">
        <v>143</v>
      </c>
      <c r="D1" s="73"/>
      <c r="E1" s="50" t="s">
        <v>142</v>
      </c>
      <c r="F1" s="28" t="s">
        <v>1</v>
      </c>
      <c r="G1" s="28" t="s">
        <v>68</v>
      </c>
      <c r="H1" s="28" t="s">
        <v>3</v>
      </c>
      <c r="I1" s="28" t="s">
        <v>110</v>
      </c>
    </row>
    <row r="2" spans="1:9" ht="17.25" customHeight="1" x14ac:dyDescent="0.3">
      <c r="A2" s="77" t="s">
        <v>0</v>
      </c>
      <c r="B2" s="77"/>
      <c r="C2" s="77"/>
      <c r="D2" s="77"/>
      <c r="E2" s="78"/>
      <c r="F2" s="29">
        <v>1</v>
      </c>
      <c r="G2" s="29" t="s">
        <v>185</v>
      </c>
      <c r="H2" s="29" t="s">
        <v>78</v>
      </c>
      <c r="I2" s="29">
        <v>139</v>
      </c>
    </row>
    <row r="3" spans="1:9" ht="12" customHeight="1" x14ac:dyDescent="0.35">
      <c r="A3" s="1"/>
      <c r="B3" s="1"/>
      <c r="C3" s="1"/>
      <c r="D3" s="1"/>
      <c r="E3" s="1"/>
      <c r="F3" s="29">
        <v>2</v>
      </c>
      <c r="G3" s="29" t="s">
        <v>186</v>
      </c>
      <c r="H3" s="29" t="s">
        <v>78</v>
      </c>
      <c r="I3" s="29">
        <v>250</v>
      </c>
    </row>
    <row r="4" spans="1:9" ht="15.75" x14ac:dyDescent="0.25">
      <c r="A4" s="12"/>
      <c r="B4" s="13"/>
      <c r="C4" s="74" t="s">
        <v>3</v>
      </c>
      <c r="D4" s="74" t="s">
        <v>4</v>
      </c>
      <c r="E4" s="75"/>
      <c r="F4" s="29">
        <v>3</v>
      </c>
      <c r="G4" s="29" t="s">
        <v>188</v>
      </c>
      <c r="H4" s="29" t="s">
        <v>78</v>
      </c>
      <c r="I4" s="29">
        <v>159</v>
      </c>
    </row>
    <row r="5" spans="1:9" x14ac:dyDescent="0.25">
      <c r="A5" s="75" t="s">
        <v>1</v>
      </c>
      <c r="B5" s="74" t="s">
        <v>2</v>
      </c>
      <c r="C5" s="75"/>
      <c r="D5" s="75"/>
      <c r="E5" s="75"/>
      <c r="F5" s="29">
        <v>4</v>
      </c>
      <c r="G5" s="29" t="s">
        <v>187</v>
      </c>
      <c r="H5" s="29" t="s">
        <v>78</v>
      </c>
      <c r="I5" s="29">
        <v>265</v>
      </c>
    </row>
    <row r="6" spans="1:9" ht="15.75" x14ac:dyDescent="0.25">
      <c r="A6" s="75"/>
      <c r="B6" s="74"/>
      <c r="C6" s="75"/>
      <c r="D6" s="14" t="s">
        <v>5</v>
      </c>
      <c r="E6" s="14" t="s">
        <v>6</v>
      </c>
      <c r="F6" s="29">
        <v>5</v>
      </c>
      <c r="G6" s="29" t="s">
        <v>189</v>
      </c>
      <c r="H6" s="29" t="s">
        <v>78</v>
      </c>
      <c r="I6" s="29">
        <v>252</v>
      </c>
    </row>
    <row r="7" spans="1:9" x14ac:dyDescent="0.25">
      <c r="A7" s="10"/>
      <c r="B7" s="11"/>
      <c r="C7" s="11"/>
      <c r="D7" s="11"/>
      <c r="E7" s="11"/>
      <c r="F7" s="29">
        <v>6</v>
      </c>
      <c r="G7" s="29" t="s">
        <v>190</v>
      </c>
      <c r="H7" s="29" t="s">
        <v>78</v>
      </c>
      <c r="I7" s="29">
        <v>301</v>
      </c>
    </row>
    <row r="8" spans="1:9" ht="18" customHeight="1" x14ac:dyDescent="0.3">
      <c r="A8" s="76" t="s">
        <v>8</v>
      </c>
      <c r="B8" s="76"/>
      <c r="C8" s="76"/>
      <c r="D8" s="76"/>
      <c r="E8" s="76"/>
      <c r="F8" s="29">
        <v>7</v>
      </c>
      <c r="G8" s="29" t="s">
        <v>191</v>
      </c>
      <c r="H8" s="29" t="s">
        <v>78</v>
      </c>
      <c r="I8" s="29">
        <v>380</v>
      </c>
    </row>
    <row r="9" spans="1:9" ht="15.75" x14ac:dyDescent="0.25">
      <c r="A9" s="2">
        <v>1</v>
      </c>
      <c r="B9" s="2" t="s">
        <v>7</v>
      </c>
      <c r="C9" s="2" t="s">
        <v>19</v>
      </c>
      <c r="D9" s="26">
        <f>3000*0.1</f>
        <v>300</v>
      </c>
      <c r="E9" s="26">
        <f>2800*0.1</f>
        <v>280</v>
      </c>
      <c r="F9" s="29">
        <v>8</v>
      </c>
      <c r="G9" s="29" t="s">
        <v>192</v>
      </c>
      <c r="H9" s="29" t="s">
        <v>78</v>
      </c>
      <c r="I9" s="29">
        <v>432</v>
      </c>
    </row>
    <row r="10" spans="1:9" ht="15.75" x14ac:dyDescent="0.25">
      <c r="A10" s="2">
        <v>2</v>
      </c>
      <c r="B10" s="2" t="s">
        <v>9</v>
      </c>
      <c r="C10" s="2" t="s">
        <v>19</v>
      </c>
      <c r="D10" s="26">
        <f>3000*0.15</f>
        <v>450</v>
      </c>
      <c r="E10" s="26">
        <f>2800*0.15</f>
        <v>420</v>
      </c>
      <c r="F10" s="29">
        <v>9</v>
      </c>
      <c r="G10" s="29" t="s">
        <v>193</v>
      </c>
      <c r="H10" s="29" t="s">
        <v>78</v>
      </c>
      <c r="I10" s="29">
        <v>516</v>
      </c>
    </row>
    <row r="11" spans="1:9" ht="15.75" x14ac:dyDescent="0.25">
      <c r="A11" s="2">
        <v>3</v>
      </c>
      <c r="B11" s="2" t="s">
        <v>10</v>
      </c>
      <c r="C11" s="2" t="s">
        <v>19</v>
      </c>
      <c r="D11" s="26">
        <f>3000*0.2</f>
        <v>600</v>
      </c>
      <c r="E11" s="27">
        <f>2800*0.2</f>
        <v>560</v>
      </c>
      <c r="F11" s="29">
        <v>10</v>
      </c>
      <c r="G11" s="29" t="s">
        <v>194</v>
      </c>
      <c r="H11" s="29" t="s">
        <v>78</v>
      </c>
      <c r="I11" s="29">
        <v>550</v>
      </c>
    </row>
    <row r="12" spans="1:9" ht="15.75" x14ac:dyDescent="0.25">
      <c r="A12" s="2">
        <v>4</v>
      </c>
      <c r="B12" s="2" t="s">
        <v>11</v>
      </c>
      <c r="C12" s="2" t="s">
        <v>19</v>
      </c>
      <c r="D12" s="26">
        <f>3000*0.25</f>
        <v>750</v>
      </c>
      <c r="E12" s="27">
        <f>2800*0.25</f>
        <v>700</v>
      </c>
      <c r="F12" s="29">
        <v>11</v>
      </c>
      <c r="G12" s="29" t="s">
        <v>205</v>
      </c>
      <c r="H12" s="29" t="s">
        <v>78</v>
      </c>
      <c r="I12" s="29">
        <v>730</v>
      </c>
    </row>
    <row r="13" spans="1:9" ht="15.75" x14ac:dyDescent="0.25">
      <c r="A13" s="2">
        <v>5</v>
      </c>
      <c r="B13" s="2" t="s">
        <v>12</v>
      </c>
      <c r="C13" s="2" t="s">
        <v>19</v>
      </c>
      <c r="D13" s="26">
        <f>3000*0.3</f>
        <v>900</v>
      </c>
      <c r="E13" s="27">
        <f>2800*0.3</f>
        <v>840</v>
      </c>
      <c r="F13" s="29">
        <v>12</v>
      </c>
      <c r="G13" s="29" t="s">
        <v>206</v>
      </c>
      <c r="H13" s="29" t="s">
        <v>78</v>
      </c>
      <c r="I13" s="29">
        <v>684</v>
      </c>
    </row>
    <row r="14" spans="1:9" ht="15.75" x14ac:dyDescent="0.25">
      <c r="A14" s="2">
        <v>6</v>
      </c>
      <c r="B14" s="2" t="s">
        <v>13</v>
      </c>
      <c r="C14" s="2" t="s">
        <v>19</v>
      </c>
      <c r="D14" s="26">
        <f>3000*0.35</f>
        <v>1050</v>
      </c>
      <c r="E14" s="27">
        <f>2800*0.35</f>
        <v>979.99999999999989</v>
      </c>
      <c r="F14" s="29">
        <v>13</v>
      </c>
      <c r="G14" s="29" t="s">
        <v>195</v>
      </c>
      <c r="H14" s="29" t="s">
        <v>78</v>
      </c>
      <c r="I14" s="29">
        <v>760</v>
      </c>
    </row>
    <row r="15" spans="1:9" ht="15.75" x14ac:dyDescent="0.25">
      <c r="A15" s="2">
        <v>7</v>
      </c>
      <c r="B15" s="2" t="s">
        <v>14</v>
      </c>
      <c r="C15" s="2" t="s">
        <v>19</v>
      </c>
      <c r="D15" s="26">
        <f>3000*0.4</f>
        <v>1200</v>
      </c>
      <c r="E15" s="27">
        <f>2800*0.4</f>
        <v>1120</v>
      </c>
      <c r="F15" s="29">
        <v>14</v>
      </c>
      <c r="G15" s="29" t="s">
        <v>196</v>
      </c>
      <c r="H15" s="29" t="s">
        <v>78</v>
      </c>
      <c r="I15" s="29">
        <v>820</v>
      </c>
    </row>
    <row r="16" spans="1:9" ht="15.75" x14ac:dyDescent="0.25">
      <c r="A16" s="2">
        <v>8</v>
      </c>
      <c r="B16" s="2" t="s">
        <v>15</v>
      </c>
      <c r="C16" s="2" t="s">
        <v>19</v>
      </c>
      <c r="D16" s="26">
        <f>3000*0.45</f>
        <v>1350</v>
      </c>
      <c r="E16" s="27">
        <f>2800*0.45</f>
        <v>1260</v>
      </c>
      <c r="F16" s="29">
        <v>15</v>
      </c>
      <c r="G16" s="29" t="s">
        <v>197</v>
      </c>
      <c r="H16" s="29" t="s">
        <v>78</v>
      </c>
      <c r="I16" s="29">
        <v>136</v>
      </c>
    </row>
    <row r="17" spans="1:9" ht="15.75" x14ac:dyDescent="0.25">
      <c r="A17" s="2">
        <v>9</v>
      </c>
      <c r="B17" s="2" t="s">
        <v>16</v>
      </c>
      <c r="C17" s="2" t="s">
        <v>19</v>
      </c>
      <c r="D17" s="26">
        <f>3000*0.5</f>
        <v>1500</v>
      </c>
      <c r="E17" s="27">
        <f>2800*0.5</f>
        <v>1400</v>
      </c>
      <c r="F17" s="29">
        <v>16</v>
      </c>
      <c r="G17" s="29" t="s">
        <v>198</v>
      </c>
      <c r="H17" s="29" t="s">
        <v>78</v>
      </c>
      <c r="I17" s="29">
        <v>154</v>
      </c>
    </row>
    <row r="18" spans="1:9" ht="15.75" x14ac:dyDescent="0.25">
      <c r="A18" s="2">
        <v>10</v>
      </c>
      <c r="B18" s="2" t="s">
        <v>17</v>
      </c>
      <c r="C18" s="2" t="s">
        <v>19</v>
      </c>
      <c r="D18" s="26">
        <f>3000*0.55</f>
        <v>1650.0000000000002</v>
      </c>
      <c r="E18" s="27">
        <f>2800*0.55</f>
        <v>1540.0000000000002</v>
      </c>
      <c r="F18" s="29">
        <v>17</v>
      </c>
      <c r="G18" s="29" t="s">
        <v>199</v>
      </c>
      <c r="H18" s="29" t="s">
        <v>78</v>
      </c>
      <c r="I18" s="29">
        <v>190</v>
      </c>
    </row>
    <row r="19" spans="1:9" ht="15.75" x14ac:dyDescent="0.25">
      <c r="A19" s="2">
        <v>11</v>
      </c>
      <c r="B19" s="2" t="s">
        <v>18</v>
      </c>
      <c r="C19" s="2" t="s">
        <v>19</v>
      </c>
      <c r="D19" s="26">
        <f>3000*0.6</f>
        <v>1800</v>
      </c>
      <c r="E19" s="27">
        <f>2800*0.6</f>
        <v>1680</v>
      </c>
      <c r="F19" s="29">
        <v>18</v>
      </c>
      <c r="G19" s="29" t="s">
        <v>200</v>
      </c>
      <c r="H19" s="29" t="s">
        <v>78</v>
      </c>
      <c r="I19" s="29">
        <v>212</v>
      </c>
    </row>
    <row r="20" spans="1:9" ht="15.75" x14ac:dyDescent="0.25">
      <c r="A20" s="9"/>
      <c r="B20" s="9"/>
      <c r="C20" s="9"/>
      <c r="D20" s="9"/>
      <c r="E20" s="9"/>
      <c r="F20" s="29">
        <v>19</v>
      </c>
      <c r="G20" s="29" t="s">
        <v>111</v>
      </c>
      <c r="H20" s="29" t="s">
        <v>78</v>
      </c>
      <c r="I20" s="29">
        <v>210</v>
      </c>
    </row>
    <row r="21" spans="1:9" ht="18" customHeight="1" x14ac:dyDescent="0.3">
      <c r="A21" s="76" t="s">
        <v>20</v>
      </c>
      <c r="B21" s="76"/>
      <c r="C21" s="76"/>
      <c r="D21" s="76"/>
      <c r="E21" s="76"/>
      <c r="F21" s="29">
        <v>20</v>
      </c>
      <c r="G21" s="29" t="s">
        <v>112</v>
      </c>
      <c r="H21" s="29" t="s">
        <v>78</v>
      </c>
      <c r="I21" s="29">
        <v>231</v>
      </c>
    </row>
    <row r="22" spans="1:9" ht="15.75" x14ac:dyDescent="0.25">
      <c r="A22" s="4">
        <v>1</v>
      </c>
      <c r="B22" s="5" t="s">
        <v>21</v>
      </c>
      <c r="C22" s="5" t="s">
        <v>19</v>
      </c>
      <c r="D22" s="51">
        <f>3450*0.1</f>
        <v>345</v>
      </c>
      <c r="E22" s="51">
        <f>3250*0.1</f>
        <v>325</v>
      </c>
      <c r="F22" s="29">
        <v>21</v>
      </c>
      <c r="G22" s="29" t="s">
        <v>113</v>
      </c>
      <c r="H22" s="29" t="s">
        <v>78</v>
      </c>
      <c r="I22" s="29">
        <v>556</v>
      </c>
    </row>
    <row r="23" spans="1:9" ht="15.75" x14ac:dyDescent="0.25">
      <c r="A23" s="4">
        <v>2</v>
      </c>
      <c r="B23" s="5" t="s">
        <v>22</v>
      </c>
      <c r="C23" s="5" t="s">
        <v>19</v>
      </c>
      <c r="D23" s="51">
        <f>3450*0.15</f>
        <v>517.5</v>
      </c>
      <c r="E23" s="51">
        <f>3250*0.15</f>
        <v>487.5</v>
      </c>
      <c r="F23" s="29">
        <v>22</v>
      </c>
      <c r="G23" s="29" t="s">
        <v>114</v>
      </c>
      <c r="H23" s="29" t="s">
        <v>78</v>
      </c>
      <c r="I23" s="29">
        <v>985</v>
      </c>
    </row>
    <row r="24" spans="1:9" ht="15.75" x14ac:dyDescent="0.25">
      <c r="A24" s="4">
        <v>3</v>
      </c>
      <c r="B24" s="5" t="s">
        <v>23</v>
      </c>
      <c r="C24" s="5" t="s">
        <v>19</v>
      </c>
      <c r="D24" s="51">
        <f>3450*0.2</f>
        <v>690</v>
      </c>
      <c r="E24" s="51">
        <f>3250*0.2</f>
        <v>650</v>
      </c>
      <c r="F24" s="29">
        <v>23</v>
      </c>
      <c r="G24" s="29" t="s">
        <v>115</v>
      </c>
      <c r="H24" s="29" t="s">
        <v>78</v>
      </c>
      <c r="I24" s="29">
        <v>1111</v>
      </c>
    </row>
    <row r="25" spans="1:9" ht="15.75" x14ac:dyDescent="0.25">
      <c r="A25" s="4">
        <v>4</v>
      </c>
      <c r="B25" s="5" t="s">
        <v>24</v>
      </c>
      <c r="C25" s="5" t="s">
        <v>19</v>
      </c>
      <c r="D25" s="51">
        <f>3450*0.25</f>
        <v>862.5</v>
      </c>
      <c r="E25" s="51">
        <f>3250*0.25</f>
        <v>812.5</v>
      </c>
      <c r="F25" s="29">
        <v>24</v>
      </c>
      <c r="G25" s="29" t="s">
        <v>201</v>
      </c>
      <c r="H25" s="29" t="s">
        <v>78</v>
      </c>
      <c r="I25" s="29">
        <v>1370</v>
      </c>
    </row>
    <row r="26" spans="1:9" ht="15.75" x14ac:dyDescent="0.25">
      <c r="A26" s="4">
        <v>5</v>
      </c>
      <c r="B26" s="5" t="s">
        <v>25</v>
      </c>
      <c r="C26" s="5" t="s">
        <v>19</v>
      </c>
      <c r="D26" s="51">
        <f>3450*0.3</f>
        <v>1035</v>
      </c>
      <c r="E26" s="51">
        <f>3250*0.3</f>
        <v>975</v>
      </c>
      <c r="F26" s="29">
        <v>25</v>
      </c>
      <c r="G26" s="29" t="s">
        <v>202</v>
      </c>
      <c r="H26" s="29" t="s">
        <v>78</v>
      </c>
      <c r="I26" s="29">
        <v>964</v>
      </c>
    </row>
    <row r="27" spans="1:9" ht="15.75" x14ac:dyDescent="0.25">
      <c r="A27" s="4">
        <v>6</v>
      </c>
      <c r="B27" s="5" t="s">
        <v>26</v>
      </c>
      <c r="C27" s="5" t="s">
        <v>19</v>
      </c>
      <c r="D27" s="51">
        <f>3450*0.35</f>
        <v>1207.5</v>
      </c>
      <c r="E27" s="51">
        <f>3250*0.35</f>
        <v>1137.5</v>
      </c>
      <c r="F27" s="29">
        <v>26</v>
      </c>
      <c r="G27" s="29" t="s">
        <v>116</v>
      </c>
      <c r="H27" s="29" t="s">
        <v>78</v>
      </c>
      <c r="I27" s="29">
        <v>215</v>
      </c>
    </row>
    <row r="28" spans="1:9" ht="15.75" x14ac:dyDescent="0.25">
      <c r="A28" s="4">
        <v>7</v>
      </c>
      <c r="B28" s="5" t="s">
        <v>27</v>
      </c>
      <c r="C28" s="5" t="s">
        <v>19</v>
      </c>
      <c r="D28" s="51">
        <f>3450*0.4</f>
        <v>1380</v>
      </c>
      <c r="E28" s="51">
        <f>3250*0.4</f>
        <v>1300</v>
      </c>
      <c r="F28" s="29">
        <v>27</v>
      </c>
      <c r="G28" s="29" t="s">
        <v>184</v>
      </c>
      <c r="H28" s="29" t="s">
        <v>78</v>
      </c>
      <c r="I28" s="52">
        <v>34</v>
      </c>
    </row>
    <row r="29" spans="1:9" ht="15.75" x14ac:dyDescent="0.25">
      <c r="A29" s="4">
        <v>8</v>
      </c>
      <c r="B29" s="5" t="s">
        <v>28</v>
      </c>
      <c r="C29" s="5" t="s">
        <v>19</v>
      </c>
      <c r="D29" s="51">
        <f>3450*0.45</f>
        <v>1552.5</v>
      </c>
      <c r="E29" s="51">
        <f>3250*0.45</f>
        <v>1462.5</v>
      </c>
      <c r="F29" s="29">
        <v>28</v>
      </c>
      <c r="G29" s="29" t="s">
        <v>117</v>
      </c>
      <c r="H29" s="29" t="s">
        <v>78</v>
      </c>
      <c r="I29" s="29">
        <v>40</v>
      </c>
    </row>
    <row r="30" spans="1:9" ht="15.75" x14ac:dyDescent="0.25">
      <c r="A30" s="4">
        <v>9</v>
      </c>
      <c r="B30" s="5" t="s">
        <v>29</v>
      </c>
      <c r="C30" s="5" t="s">
        <v>19</v>
      </c>
      <c r="D30" s="51">
        <f>3450*0.5</f>
        <v>1725</v>
      </c>
      <c r="E30" s="51">
        <f>3250*0.5</f>
        <v>1625</v>
      </c>
      <c r="F30" s="29">
        <v>29</v>
      </c>
      <c r="G30" s="29" t="s">
        <v>118</v>
      </c>
      <c r="H30" s="29" t="s">
        <v>78</v>
      </c>
      <c r="I30" s="29">
        <v>2735</v>
      </c>
    </row>
    <row r="31" spans="1:9" ht="15.75" x14ac:dyDescent="0.25">
      <c r="A31" s="4">
        <v>10</v>
      </c>
      <c r="B31" s="5" t="s">
        <v>30</v>
      </c>
      <c r="C31" s="5" t="s">
        <v>19</v>
      </c>
      <c r="D31" s="51">
        <f>3450*0.55</f>
        <v>1897.5000000000002</v>
      </c>
      <c r="E31" s="51">
        <f>3250*0.55</f>
        <v>1787.5000000000002</v>
      </c>
      <c r="F31" s="29">
        <v>30</v>
      </c>
      <c r="G31" s="29" t="s">
        <v>119</v>
      </c>
      <c r="H31" s="29" t="s">
        <v>78</v>
      </c>
      <c r="I31" s="29">
        <v>2925</v>
      </c>
    </row>
    <row r="32" spans="1:9" ht="15.75" x14ac:dyDescent="0.25">
      <c r="A32" s="4">
        <v>11</v>
      </c>
      <c r="B32" s="5" t="s">
        <v>31</v>
      </c>
      <c r="C32" s="5" t="s">
        <v>19</v>
      </c>
      <c r="D32" s="51">
        <f>3450*0.6</f>
        <v>2070</v>
      </c>
      <c r="E32" s="51">
        <f>3250*0.6</f>
        <v>1950</v>
      </c>
      <c r="F32" s="29">
        <v>31</v>
      </c>
      <c r="G32" s="29" t="s">
        <v>120</v>
      </c>
      <c r="H32" s="29" t="s">
        <v>78</v>
      </c>
      <c r="I32" s="29">
        <v>3055</v>
      </c>
    </row>
    <row r="33" spans="1:10" ht="15.75" x14ac:dyDescent="0.25">
      <c r="A33" s="3"/>
      <c r="B33" s="7"/>
      <c r="C33" s="7"/>
      <c r="D33" s="8"/>
      <c r="E33" s="8"/>
      <c r="F33" s="29">
        <v>32</v>
      </c>
      <c r="G33" s="29" t="s">
        <v>121</v>
      </c>
      <c r="H33" s="29" t="s">
        <v>78</v>
      </c>
      <c r="I33" s="29">
        <v>3190</v>
      </c>
    </row>
    <row r="34" spans="1:10" ht="16.5" customHeight="1" x14ac:dyDescent="0.3">
      <c r="A34" s="76" t="s">
        <v>32</v>
      </c>
      <c r="B34" s="76"/>
      <c r="C34" s="76"/>
      <c r="D34" s="76"/>
      <c r="E34" s="76"/>
      <c r="F34" s="29">
        <v>33</v>
      </c>
      <c r="G34" s="29" t="s">
        <v>122</v>
      </c>
      <c r="H34" s="29" t="s">
        <v>123</v>
      </c>
      <c r="I34" s="29">
        <v>445</v>
      </c>
    </row>
    <row r="35" spans="1:10" ht="15.75" x14ac:dyDescent="0.25">
      <c r="A35" s="4">
        <v>1</v>
      </c>
      <c r="B35" s="6" t="s">
        <v>33</v>
      </c>
      <c r="C35" s="6" t="s">
        <v>19</v>
      </c>
      <c r="D35" s="26">
        <f>5100*0.1</f>
        <v>510</v>
      </c>
      <c r="E35" s="26">
        <f>4600*0.1</f>
        <v>460</v>
      </c>
      <c r="F35" s="29">
        <v>34</v>
      </c>
      <c r="G35" s="29" t="s">
        <v>124</v>
      </c>
      <c r="H35" s="29" t="s">
        <v>123</v>
      </c>
      <c r="I35" s="29">
        <v>470</v>
      </c>
    </row>
    <row r="36" spans="1:10" ht="15.75" x14ac:dyDescent="0.25">
      <c r="A36" s="4">
        <v>2</v>
      </c>
      <c r="B36" s="6" t="s">
        <v>34</v>
      </c>
      <c r="C36" s="6" t="s">
        <v>19</v>
      </c>
      <c r="D36" s="26">
        <f>5100*0.15</f>
        <v>765</v>
      </c>
      <c r="E36" s="26">
        <f>4600*0.15</f>
        <v>690</v>
      </c>
      <c r="F36" s="29">
        <v>35</v>
      </c>
      <c r="G36" s="29" t="s">
        <v>125</v>
      </c>
      <c r="H36" s="29" t="s">
        <v>123</v>
      </c>
      <c r="I36" s="29">
        <v>470</v>
      </c>
    </row>
    <row r="37" spans="1:10" ht="18" customHeight="1" x14ac:dyDescent="0.25">
      <c r="A37" s="4">
        <v>3</v>
      </c>
      <c r="B37" s="6" t="s">
        <v>35</v>
      </c>
      <c r="C37" s="6" t="s">
        <v>19</v>
      </c>
      <c r="D37" s="26">
        <f>5100*0.2</f>
        <v>1020</v>
      </c>
      <c r="E37" s="26">
        <f>4600*0.2</f>
        <v>920</v>
      </c>
      <c r="F37" s="29">
        <v>36</v>
      </c>
      <c r="G37" s="29" t="s">
        <v>126</v>
      </c>
      <c r="H37" s="29" t="s">
        <v>127</v>
      </c>
      <c r="I37" s="29">
        <v>445</v>
      </c>
    </row>
    <row r="38" spans="1:10" ht="16.5" customHeight="1" x14ac:dyDescent="0.25">
      <c r="A38" s="4">
        <v>4</v>
      </c>
      <c r="B38" s="6" t="s">
        <v>36</v>
      </c>
      <c r="C38" s="6" t="s">
        <v>19</v>
      </c>
      <c r="D38" s="26">
        <f>5100*0.25</f>
        <v>1275</v>
      </c>
      <c r="E38" s="26">
        <f>4600*0.25</f>
        <v>1150</v>
      </c>
      <c r="F38" s="29">
        <v>37</v>
      </c>
      <c r="G38" s="29" t="s">
        <v>128</v>
      </c>
      <c r="H38" s="29" t="s">
        <v>127</v>
      </c>
      <c r="I38" s="29">
        <v>470</v>
      </c>
    </row>
    <row r="39" spans="1:10" ht="15.75" x14ac:dyDescent="0.25">
      <c r="A39" s="4">
        <v>5</v>
      </c>
      <c r="B39" s="6" t="s">
        <v>37</v>
      </c>
      <c r="C39" s="6" t="s">
        <v>19</v>
      </c>
      <c r="D39" s="26">
        <f>5100*0.3</f>
        <v>1530</v>
      </c>
      <c r="E39" s="26">
        <f>4600*0.3</f>
        <v>1380</v>
      </c>
      <c r="F39" s="29">
        <v>38</v>
      </c>
      <c r="G39" s="29" t="s">
        <v>129</v>
      </c>
      <c r="H39" s="29" t="s">
        <v>78</v>
      </c>
      <c r="I39" s="29">
        <v>51</v>
      </c>
    </row>
    <row r="40" spans="1:10" ht="15.75" x14ac:dyDescent="0.25">
      <c r="A40" s="4">
        <v>6</v>
      </c>
      <c r="B40" s="6" t="s">
        <v>38</v>
      </c>
      <c r="C40" s="6" t="s">
        <v>19</v>
      </c>
      <c r="D40" s="26">
        <f>5100*0.35</f>
        <v>1785</v>
      </c>
      <c r="E40" s="26">
        <f>4600*0.35</f>
        <v>1610</v>
      </c>
      <c r="F40" s="29">
        <v>39</v>
      </c>
      <c r="G40" s="29" t="s">
        <v>130</v>
      </c>
      <c r="H40" s="29" t="s">
        <v>78</v>
      </c>
      <c r="I40" s="29">
        <v>63</v>
      </c>
    </row>
    <row r="41" spans="1:10" ht="15.75" x14ac:dyDescent="0.25">
      <c r="A41" s="4">
        <v>7</v>
      </c>
      <c r="B41" s="6" t="s">
        <v>39</v>
      </c>
      <c r="C41" s="6" t="s">
        <v>19</v>
      </c>
      <c r="D41" s="26">
        <f>5100*0.4</f>
        <v>2040</v>
      </c>
      <c r="E41" s="26">
        <f>4600*0.4</f>
        <v>1840</v>
      </c>
      <c r="F41" s="29">
        <v>40</v>
      </c>
      <c r="G41" s="29" t="s">
        <v>131</v>
      </c>
      <c r="H41" s="29" t="s">
        <v>78</v>
      </c>
      <c r="I41" s="29">
        <v>5</v>
      </c>
    </row>
    <row r="42" spans="1:10" ht="15.75" x14ac:dyDescent="0.25">
      <c r="A42" s="4">
        <v>8</v>
      </c>
      <c r="B42" s="6" t="s">
        <v>40</v>
      </c>
      <c r="C42" s="6" t="s">
        <v>19</v>
      </c>
      <c r="D42" s="26">
        <f>5100*0.45</f>
        <v>2295</v>
      </c>
      <c r="E42" s="26">
        <f>4600*0.45</f>
        <v>2070</v>
      </c>
      <c r="F42" s="29">
        <v>41</v>
      </c>
      <c r="G42" s="29" t="s">
        <v>132</v>
      </c>
      <c r="H42" s="29" t="s">
        <v>78</v>
      </c>
      <c r="I42" s="29">
        <v>7</v>
      </c>
    </row>
    <row r="43" spans="1:10" ht="15.75" x14ac:dyDescent="0.25">
      <c r="A43" s="4">
        <v>9</v>
      </c>
      <c r="B43" s="6" t="s">
        <v>41</v>
      </c>
      <c r="C43" s="6" t="s">
        <v>19</v>
      </c>
      <c r="D43" s="26">
        <f>5100*0.5</f>
        <v>2550</v>
      </c>
      <c r="E43" s="26">
        <f>4600*0.5</f>
        <v>2300</v>
      </c>
      <c r="F43" s="29">
        <v>42</v>
      </c>
      <c r="G43" s="29" t="s">
        <v>133</v>
      </c>
      <c r="H43" s="29" t="s">
        <v>134</v>
      </c>
      <c r="I43" s="29">
        <v>440</v>
      </c>
    </row>
    <row r="44" spans="1:10" ht="15.75" x14ac:dyDescent="0.25">
      <c r="A44" s="4">
        <v>10</v>
      </c>
      <c r="B44" s="6" t="s">
        <v>42</v>
      </c>
      <c r="C44" s="6" t="s">
        <v>19</v>
      </c>
      <c r="D44" s="26">
        <f>5100*0.55</f>
        <v>2805</v>
      </c>
      <c r="E44" s="26">
        <f>4600*0.55</f>
        <v>2530</v>
      </c>
      <c r="F44" s="29">
        <v>43</v>
      </c>
      <c r="G44" s="29" t="s">
        <v>207</v>
      </c>
      <c r="H44" s="29" t="s">
        <v>134</v>
      </c>
      <c r="I44" s="29">
        <v>870</v>
      </c>
    </row>
    <row r="45" spans="1:10" ht="15.75" x14ac:dyDescent="0.25">
      <c r="A45" s="4">
        <v>11</v>
      </c>
      <c r="B45" s="6" t="s">
        <v>43</v>
      </c>
      <c r="C45" s="6" t="s">
        <v>19</v>
      </c>
      <c r="D45" s="26">
        <f>5100*0.6</f>
        <v>3060</v>
      </c>
      <c r="E45" s="26">
        <f>4600*0.6</f>
        <v>2760</v>
      </c>
      <c r="F45" s="29">
        <v>44</v>
      </c>
      <c r="G45" s="29" t="s">
        <v>135</v>
      </c>
      <c r="H45" s="29" t="s">
        <v>78</v>
      </c>
      <c r="I45" s="29">
        <v>120</v>
      </c>
    </row>
    <row r="46" spans="1:10" x14ac:dyDescent="0.25">
      <c r="F46" s="63"/>
      <c r="G46" s="63"/>
      <c r="H46" s="63"/>
      <c r="I46" s="63"/>
    </row>
    <row r="48" spans="1:10" ht="18.75" x14ac:dyDescent="0.25">
      <c r="A48" s="86" t="s">
        <v>49</v>
      </c>
      <c r="B48" s="86"/>
      <c r="C48" s="86"/>
      <c r="D48" s="86"/>
      <c r="E48" s="86"/>
      <c r="F48" s="84" t="s">
        <v>156</v>
      </c>
      <c r="G48" s="85"/>
      <c r="H48" s="52"/>
      <c r="I48" s="52"/>
      <c r="J48" s="52"/>
    </row>
    <row r="49" spans="1:10" x14ac:dyDescent="0.25">
      <c r="A49" s="22" t="s">
        <v>1</v>
      </c>
      <c r="B49" s="22" t="s">
        <v>68</v>
      </c>
      <c r="C49" s="22" t="s">
        <v>50</v>
      </c>
      <c r="D49" s="22" t="s">
        <v>51</v>
      </c>
      <c r="E49" s="22" t="s">
        <v>52</v>
      </c>
      <c r="F49" s="85"/>
      <c r="G49" s="85"/>
      <c r="H49" s="52"/>
      <c r="I49" s="52"/>
      <c r="J49" s="52"/>
    </row>
    <row r="50" spans="1:10" x14ac:dyDescent="0.25">
      <c r="A50" s="66">
        <v>1</v>
      </c>
      <c r="B50" s="23" t="s">
        <v>53</v>
      </c>
      <c r="C50" s="66" t="s">
        <v>54</v>
      </c>
      <c r="D50" s="66" t="s">
        <v>55</v>
      </c>
      <c r="E50" s="66" t="s">
        <v>212</v>
      </c>
      <c r="F50" s="85"/>
      <c r="G50" s="85"/>
      <c r="H50" s="52"/>
      <c r="I50" s="52"/>
      <c r="J50" s="52"/>
    </row>
    <row r="51" spans="1:10" x14ac:dyDescent="0.25">
      <c r="A51" s="66">
        <v>2</v>
      </c>
      <c r="B51" s="23" t="s">
        <v>56</v>
      </c>
      <c r="C51" s="66" t="s">
        <v>54</v>
      </c>
      <c r="D51" s="66" t="s">
        <v>55</v>
      </c>
      <c r="E51" s="66" t="s">
        <v>210</v>
      </c>
      <c r="F51" s="67" t="s">
        <v>1</v>
      </c>
      <c r="G51" s="56" t="s">
        <v>68</v>
      </c>
      <c r="H51" s="55" t="s">
        <v>151</v>
      </c>
      <c r="I51" s="93" t="s">
        <v>84</v>
      </c>
      <c r="J51" s="80"/>
    </row>
    <row r="52" spans="1:10" x14ac:dyDescent="0.25">
      <c r="A52" s="66">
        <v>3</v>
      </c>
      <c r="B52" s="23" t="s">
        <v>57</v>
      </c>
      <c r="C52" s="66" t="s">
        <v>54</v>
      </c>
      <c r="D52" s="66" t="s">
        <v>55</v>
      </c>
      <c r="E52" s="66" t="s">
        <v>211</v>
      </c>
      <c r="F52" s="52">
        <v>1</v>
      </c>
      <c r="G52" s="52" t="s">
        <v>149</v>
      </c>
      <c r="H52" s="53" t="s">
        <v>150</v>
      </c>
      <c r="I52" s="94">
        <v>580</v>
      </c>
      <c r="J52" s="94"/>
    </row>
    <row r="53" spans="1:10" x14ac:dyDescent="0.25">
      <c r="A53" s="66">
        <v>4</v>
      </c>
      <c r="B53" s="23" t="s">
        <v>174</v>
      </c>
      <c r="C53" s="66" t="s">
        <v>54</v>
      </c>
      <c r="D53" s="66" t="s">
        <v>55</v>
      </c>
      <c r="E53" s="66" t="s">
        <v>176</v>
      </c>
      <c r="F53" s="52">
        <v>2</v>
      </c>
      <c r="G53" s="52" t="s">
        <v>152</v>
      </c>
      <c r="H53" s="53" t="s">
        <v>150</v>
      </c>
      <c r="I53" s="94">
        <v>730</v>
      </c>
      <c r="J53" s="94"/>
    </row>
    <row r="54" spans="1:10" x14ac:dyDescent="0.25">
      <c r="A54" s="66">
        <v>5</v>
      </c>
      <c r="B54" s="23" t="s">
        <v>175</v>
      </c>
      <c r="C54" s="66" t="s">
        <v>54</v>
      </c>
      <c r="D54" s="66" t="s">
        <v>55</v>
      </c>
      <c r="E54" s="66" t="s">
        <v>177</v>
      </c>
      <c r="F54" s="52">
        <v>3</v>
      </c>
      <c r="G54" s="52" t="s">
        <v>153</v>
      </c>
      <c r="H54" s="54" t="s">
        <v>150</v>
      </c>
      <c r="I54" s="94">
        <v>690</v>
      </c>
      <c r="J54" s="94"/>
    </row>
    <row r="55" spans="1:10" x14ac:dyDescent="0.25">
      <c r="A55" s="57"/>
      <c r="B55" s="58"/>
      <c r="C55" s="57"/>
      <c r="D55" s="57"/>
      <c r="E55" s="57"/>
      <c r="F55" s="52">
        <v>4</v>
      </c>
      <c r="G55" s="52" t="s">
        <v>154</v>
      </c>
      <c r="H55" s="53" t="s">
        <v>150</v>
      </c>
      <c r="I55" s="94">
        <v>225</v>
      </c>
      <c r="J55" s="94"/>
    </row>
    <row r="56" spans="1:10" ht="18.75" x14ac:dyDescent="0.25">
      <c r="A56" s="86" t="s">
        <v>60</v>
      </c>
      <c r="B56" s="86"/>
      <c r="C56" s="86"/>
      <c r="D56" s="86"/>
      <c r="E56" s="86"/>
      <c r="F56" s="52">
        <v>5</v>
      </c>
      <c r="G56" s="52" t="s">
        <v>155</v>
      </c>
      <c r="H56" s="54" t="s">
        <v>150</v>
      </c>
      <c r="I56" s="94">
        <v>205</v>
      </c>
      <c r="J56" s="94"/>
    </row>
    <row r="57" spans="1:10" x14ac:dyDescent="0.25">
      <c r="A57" s="22" t="s">
        <v>1</v>
      </c>
      <c r="B57" s="22" t="s">
        <v>68</v>
      </c>
      <c r="C57" s="22" t="s">
        <v>50</v>
      </c>
      <c r="D57" s="22" t="s">
        <v>51</v>
      </c>
      <c r="E57" s="22" t="s">
        <v>52</v>
      </c>
      <c r="F57" s="64">
        <v>6</v>
      </c>
      <c r="G57" s="64" t="s">
        <v>172</v>
      </c>
      <c r="H57" s="65" t="s">
        <v>173</v>
      </c>
      <c r="I57" s="94">
        <v>120</v>
      </c>
      <c r="J57" s="94"/>
    </row>
    <row r="58" spans="1:10" x14ac:dyDescent="0.25">
      <c r="A58" s="66">
        <v>1</v>
      </c>
      <c r="B58" s="23" t="s">
        <v>203</v>
      </c>
      <c r="C58" s="66" t="s">
        <v>58</v>
      </c>
      <c r="D58" s="66" t="s">
        <v>59</v>
      </c>
      <c r="E58" s="66" t="s">
        <v>148</v>
      </c>
    </row>
    <row r="59" spans="1:10" x14ac:dyDescent="0.25">
      <c r="A59" s="66">
        <v>2</v>
      </c>
      <c r="B59" s="23" t="s">
        <v>209</v>
      </c>
      <c r="C59" s="66" t="s">
        <v>58</v>
      </c>
      <c r="D59" s="66" t="s">
        <v>208</v>
      </c>
      <c r="E59" s="66">
        <v>425</v>
      </c>
    </row>
    <row r="60" spans="1:10" ht="18.75" x14ac:dyDescent="0.25">
      <c r="A60" s="57"/>
      <c r="B60" s="58"/>
      <c r="C60" s="57"/>
      <c r="D60" s="57"/>
      <c r="E60" s="57"/>
      <c r="F60" s="89" t="s">
        <v>160</v>
      </c>
      <c r="G60" s="90"/>
      <c r="H60" s="90"/>
      <c r="I60" s="90"/>
      <c r="J60" s="90"/>
    </row>
    <row r="61" spans="1:10" x14ac:dyDescent="0.25">
      <c r="A61" s="57"/>
      <c r="B61" s="58"/>
      <c r="C61" s="57"/>
      <c r="D61" s="57"/>
      <c r="E61" s="57"/>
      <c r="F61" s="91" t="s">
        <v>1</v>
      </c>
      <c r="G61" s="92" t="s">
        <v>161</v>
      </c>
      <c r="H61" s="92" t="s">
        <v>144</v>
      </c>
      <c r="I61" s="92"/>
      <c r="J61" s="92"/>
    </row>
    <row r="62" spans="1:10" ht="18.75" x14ac:dyDescent="0.25">
      <c r="A62" s="86" t="s">
        <v>67</v>
      </c>
      <c r="B62" s="86"/>
      <c r="C62" s="86"/>
      <c r="D62" s="86"/>
      <c r="E62" s="86"/>
      <c r="F62" s="92"/>
      <c r="G62" s="92"/>
      <c r="H62" s="17">
        <v>0.9</v>
      </c>
      <c r="I62" s="17">
        <v>1</v>
      </c>
      <c r="J62" s="17">
        <v>1.2</v>
      </c>
    </row>
    <row r="63" spans="1:10" x14ac:dyDescent="0.25">
      <c r="A63" s="22" t="s">
        <v>1</v>
      </c>
      <c r="B63" s="22" t="s">
        <v>68</v>
      </c>
      <c r="C63" s="22" t="s">
        <v>50</v>
      </c>
      <c r="D63" s="22" t="s">
        <v>61</v>
      </c>
      <c r="E63" s="22" t="s">
        <v>62</v>
      </c>
      <c r="F63" s="18">
        <v>1</v>
      </c>
      <c r="G63" s="19" t="s">
        <v>162</v>
      </c>
      <c r="H63" s="20" t="s">
        <v>44</v>
      </c>
      <c r="I63" s="21"/>
      <c r="J63" s="20" t="s">
        <v>179</v>
      </c>
    </row>
    <row r="64" spans="1:10" x14ac:dyDescent="0.25">
      <c r="A64" s="66">
        <v>1</v>
      </c>
      <c r="B64" s="23" t="s">
        <v>63</v>
      </c>
      <c r="C64" s="66" t="s">
        <v>64</v>
      </c>
      <c r="D64" s="66" t="s">
        <v>65</v>
      </c>
      <c r="E64" s="66" t="s">
        <v>66</v>
      </c>
      <c r="F64" s="18">
        <v>2</v>
      </c>
      <c r="G64" s="19" t="s">
        <v>163</v>
      </c>
      <c r="H64" s="20"/>
      <c r="I64" s="20" t="s">
        <v>45</v>
      </c>
      <c r="J64" s="20"/>
    </row>
    <row r="65" spans="1:10" x14ac:dyDescent="0.25">
      <c r="A65" s="66">
        <v>2</v>
      </c>
      <c r="B65" s="23" t="s">
        <v>157</v>
      </c>
      <c r="C65" s="66" t="s">
        <v>64</v>
      </c>
      <c r="D65" s="66" t="s">
        <v>65</v>
      </c>
      <c r="E65" s="66" t="s">
        <v>66</v>
      </c>
      <c r="F65" s="18">
        <v>3</v>
      </c>
      <c r="G65" s="19" t="s">
        <v>164</v>
      </c>
      <c r="H65" s="20"/>
      <c r="I65" s="20" t="s">
        <v>46</v>
      </c>
      <c r="J65" s="20" t="s">
        <v>47</v>
      </c>
    </row>
    <row r="66" spans="1:10" x14ac:dyDescent="0.25">
      <c r="A66" s="57"/>
      <c r="B66" s="58"/>
      <c r="C66" s="57"/>
      <c r="D66" s="57"/>
      <c r="E66" s="57"/>
      <c r="F66" s="18">
        <v>4</v>
      </c>
      <c r="G66" s="19" t="s">
        <v>165</v>
      </c>
      <c r="H66" s="20" t="s">
        <v>44</v>
      </c>
      <c r="I66" s="20"/>
      <c r="J66" s="20" t="s">
        <v>179</v>
      </c>
    </row>
    <row r="67" spans="1:10" x14ac:dyDescent="0.25">
      <c r="A67" s="57"/>
      <c r="B67" s="58"/>
      <c r="C67" s="57"/>
      <c r="D67" s="57"/>
      <c r="E67" s="57"/>
      <c r="F67" s="18">
        <v>5</v>
      </c>
      <c r="G67" s="19" t="s">
        <v>166</v>
      </c>
      <c r="H67" s="20"/>
      <c r="I67" s="20"/>
      <c r="J67" s="20" t="s">
        <v>178</v>
      </c>
    </row>
    <row r="68" spans="1:10" x14ac:dyDescent="0.25">
      <c r="A68" s="57"/>
      <c r="B68" s="58"/>
      <c r="C68" s="57"/>
      <c r="D68" s="57"/>
      <c r="E68" s="57"/>
      <c r="F68" s="18">
        <v>6</v>
      </c>
      <c r="G68" s="19" t="s">
        <v>167</v>
      </c>
      <c r="H68" s="20"/>
      <c r="I68" s="20" t="s">
        <v>46</v>
      </c>
      <c r="J68" s="20" t="s">
        <v>47</v>
      </c>
    </row>
    <row r="69" spans="1:10" ht="18.75" x14ac:dyDescent="0.25">
      <c r="A69" s="68" t="s">
        <v>159</v>
      </c>
      <c r="B69" s="69"/>
      <c r="C69" s="69"/>
      <c r="D69" s="69"/>
      <c r="E69" s="69"/>
      <c r="F69" s="18">
        <v>7</v>
      </c>
      <c r="G69" s="19" t="s">
        <v>168</v>
      </c>
      <c r="H69" s="20" t="s">
        <v>44</v>
      </c>
      <c r="I69" s="20"/>
      <c r="J69" s="20" t="s">
        <v>179</v>
      </c>
    </row>
    <row r="70" spans="1:10" x14ac:dyDescent="0.25">
      <c r="A70" s="15" t="s">
        <v>1</v>
      </c>
      <c r="B70" s="16" t="s">
        <v>68</v>
      </c>
      <c r="C70" s="16" t="s">
        <v>69</v>
      </c>
      <c r="D70" s="16" t="s">
        <v>70</v>
      </c>
      <c r="E70" s="16" t="s">
        <v>71</v>
      </c>
      <c r="F70" s="18">
        <v>8</v>
      </c>
      <c r="G70" s="19" t="s">
        <v>169</v>
      </c>
      <c r="H70" s="20"/>
      <c r="I70" s="20" t="s">
        <v>45</v>
      </c>
      <c r="J70" s="20"/>
    </row>
    <row r="71" spans="1:10" x14ac:dyDescent="0.25">
      <c r="A71" s="30">
        <v>1</v>
      </c>
      <c r="B71" s="31" t="s">
        <v>72</v>
      </c>
      <c r="C71" s="31" t="s">
        <v>73</v>
      </c>
      <c r="D71" s="32">
        <v>415</v>
      </c>
      <c r="E71" s="32">
        <v>390</v>
      </c>
      <c r="F71" s="18">
        <v>9</v>
      </c>
      <c r="G71" s="19" t="s">
        <v>170</v>
      </c>
      <c r="H71" s="20"/>
      <c r="I71" s="20"/>
      <c r="J71" s="20" t="s">
        <v>48</v>
      </c>
    </row>
    <row r="72" spans="1:10" x14ac:dyDescent="0.25">
      <c r="A72" s="30">
        <v>2</v>
      </c>
      <c r="B72" s="31" t="s">
        <v>74</v>
      </c>
      <c r="C72" s="31" t="s">
        <v>73</v>
      </c>
      <c r="D72" s="32">
        <v>500</v>
      </c>
      <c r="E72" s="32">
        <v>480</v>
      </c>
      <c r="F72" s="18">
        <v>10</v>
      </c>
      <c r="G72" s="19" t="s">
        <v>171</v>
      </c>
      <c r="H72" s="20"/>
      <c r="I72" s="20"/>
      <c r="J72" s="20" t="s">
        <v>48</v>
      </c>
    </row>
    <row r="73" spans="1:10" x14ac:dyDescent="0.25">
      <c r="A73" s="30">
        <v>3</v>
      </c>
      <c r="B73" s="31" t="s">
        <v>75</v>
      </c>
      <c r="C73" s="31" t="s">
        <v>73</v>
      </c>
      <c r="D73" s="32">
        <v>520</v>
      </c>
      <c r="E73" s="32">
        <v>505</v>
      </c>
    </row>
    <row r="74" spans="1:10" x14ac:dyDescent="0.25">
      <c r="A74" s="30">
        <v>4</v>
      </c>
      <c r="B74" s="31" t="s">
        <v>76</v>
      </c>
      <c r="C74" s="31" t="s">
        <v>73</v>
      </c>
      <c r="D74" s="32">
        <v>585</v>
      </c>
      <c r="E74" s="32">
        <v>560</v>
      </c>
    </row>
    <row r="75" spans="1:10" x14ac:dyDescent="0.25">
      <c r="A75" s="30">
        <v>5</v>
      </c>
      <c r="B75" s="31" t="s">
        <v>77</v>
      </c>
      <c r="C75" s="31" t="s">
        <v>73</v>
      </c>
      <c r="D75" s="32">
        <v>695</v>
      </c>
      <c r="E75" s="32">
        <v>680</v>
      </c>
    </row>
    <row r="76" spans="1:10" x14ac:dyDescent="0.25">
      <c r="A76" s="30">
        <v>6</v>
      </c>
      <c r="B76" s="31" t="s">
        <v>158</v>
      </c>
      <c r="C76" s="31" t="s">
        <v>78</v>
      </c>
      <c r="D76" s="33"/>
      <c r="E76" s="32" t="s">
        <v>44</v>
      </c>
    </row>
    <row r="77" spans="1:10" x14ac:dyDescent="0.25">
      <c r="A77" s="59"/>
      <c r="B77" s="60"/>
      <c r="C77" s="60"/>
      <c r="D77" s="61"/>
      <c r="E77" s="62"/>
    </row>
    <row r="78" spans="1:10" x14ac:dyDescent="0.25">
      <c r="A78" s="59"/>
      <c r="B78" s="60"/>
      <c r="C78" s="60"/>
      <c r="D78" s="61"/>
      <c r="E78" s="62"/>
    </row>
    <row r="79" spans="1:10" x14ac:dyDescent="0.25">
      <c r="A79" s="59"/>
      <c r="B79" s="60"/>
      <c r="C79" s="60"/>
      <c r="D79" s="61"/>
      <c r="E79" s="62"/>
    </row>
    <row r="80" spans="1:10" ht="18.75" x14ac:dyDescent="0.3">
      <c r="A80" s="76" t="s">
        <v>83</v>
      </c>
      <c r="B80" s="76"/>
      <c r="C80" s="76"/>
      <c r="D80" s="76"/>
      <c r="E80" s="76"/>
    </row>
    <row r="81" spans="1:5" x14ac:dyDescent="0.25">
      <c r="A81" s="15" t="s">
        <v>1</v>
      </c>
      <c r="B81" s="16" t="s">
        <v>68</v>
      </c>
      <c r="C81" s="16" t="s">
        <v>69</v>
      </c>
      <c r="D81" s="81" t="s">
        <v>84</v>
      </c>
      <c r="E81" s="81"/>
    </row>
    <row r="82" spans="1:5" x14ac:dyDescent="0.25">
      <c r="A82" s="24">
        <v>1</v>
      </c>
      <c r="B82" s="25" t="s">
        <v>79</v>
      </c>
      <c r="C82" s="23" t="s">
        <v>78</v>
      </c>
      <c r="D82" s="82" t="s">
        <v>80</v>
      </c>
      <c r="E82" s="83"/>
    </row>
    <row r="83" spans="1:5" x14ac:dyDescent="0.25">
      <c r="A83" s="24">
        <v>2</v>
      </c>
      <c r="B83" s="25" t="s">
        <v>180</v>
      </c>
      <c r="C83" s="23" t="s">
        <v>78</v>
      </c>
      <c r="D83" s="82" t="s">
        <v>81</v>
      </c>
      <c r="E83" s="83"/>
    </row>
    <row r="84" spans="1:5" x14ac:dyDescent="0.25">
      <c r="A84" s="24"/>
      <c r="B84" s="25" t="s">
        <v>204</v>
      </c>
      <c r="C84" s="23" t="s">
        <v>78</v>
      </c>
      <c r="D84" s="87" t="s">
        <v>81</v>
      </c>
      <c r="E84" s="88"/>
    </row>
    <row r="85" spans="1:5" ht="30" x14ac:dyDescent="0.25">
      <c r="A85" s="24">
        <v>3</v>
      </c>
      <c r="B85" s="25" t="s">
        <v>82</v>
      </c>
      <c r="C85" s="23" t="s">
        <v>78</v>
      </c>
      <c r="D85" s="79" t="s">
        <v>146</v>
      </c>
      <c r="E85" s="80"/>
    </row>
    <row r="86" spans="1:5" ht="30" x14ac:dyDescent="0.25">
      <c r="A86" s="24">
        <v>4</v>
      </c>
      <c r="B86" s="25" t="s">
        <v>183</v>
      </c>
      <c r="C86" s="23" t="s">
        <v>78</v>
      </c>
      <c r="D86" s="79" t="s">
        <v>146</v>
      </c>
      <c r="E86" s="80"/>
    </row>
    <row r="87" spans="1:5" ht="30" x14ac:dyDescent="0.25">
      <c r="A87" s="24">
        <v>5</v>
      </c>
      <c r="B87" s="25" t="s">
        <v>181</v>
      </c>
      <c r="C87" s="23" t="s">
        <v>78</v>
      </c>
      <c r="D87" s="79" t="s">
        <v>147</v>
      </c>
      <c r="E87" s="80"/>
    </row>
    <row r="88" spans="1:5" ht="30" x14ac:dyDescent="0.25">
      <c r="A88" s="24">
        <v>6</v>
      </c>
      <c r="B88" s="25" t="s">
        <v>182</v>
      </c>
      <c r="C88" s="23" t="s">
        <v>78</v>
      </c>
      <c r="D88" s="79" t="s">
        <v>147</v>
      </c>
      <c r="E88" s="80"/>
    </row>
  </sheetData>
  <mergeCells count="35">
    <mergeCell ref="F48:G50"/>
    <mergeCell ref="A48:E48"/>
    <mergeCell ref="A56:E56"/>
    <mergeCell ref="A62:E62"/>
    <mergeCell ref="D84:E84"/>
    <mergeCell ref="F60:J60"/>
    <mergeCell ref="F61:F62"/>
    <mergeCell ref="G61:G62"/>
    <mergeCell ref="H61:J61"/>
    <mergeCell ref="I51:J51"/>
    <mergeCell ref="I52:J52"/>
    <mergeCell ref="I53:J53"/>
    <mergeCell ref="I54:J54"/>
    <mergeCell ref="I55:J55"/>
    <mergeCell ref="I56:J56"/>
    <mergeCell ref="I57:J57"/>
    <mergeCell ref="D86:E86"/>
    <mergeCell ref="D87:E87"/>
    <mergeCell ref="D88:E88"/>
    <mergeCell ref="A80:E80"/>
    <mergeCell ref="D81:E81"/>
    <mergeCell ref="D82:E82"/>
    <mergeCell ref="D83:E83"/>
    <mergeCell ref="D85:E85"/>
    <mergeCell ref="A69:E69"/>
    <mergeCell ref="A1:B1"/>
    <mergeCell ref="C1:D1"/>
    <mergeCell ref="C4:C6"/>
    <mergeCell ref="D4:E5"/>
    <mergeCell ref="A21:E21"/>
    <mergeCell ref="A5:A6"/>
    <mergeCell ref="A8:E8"/>
    <mergeCell ref="B5:B6"/>
    <mergeCell ref="A2:E2"/>
    <mergeCell ref="A34:E34"/>
  </mergeCells>
  <pageMargins left="0.7" right="0.7" top="0.75" bottom="0.75" header="0.3" footer="0.3"/>
  <pageSetup paperSize="9" scale="99" orientation="portrait" horizontalDpi="4294967293" verticalDpi="4294967293" r:id="rId1"/>
  <headerFooter>
    <oddHeader xml:space="preserve">&amp;C
</oddHeader>
  </headerFooter>
  <rowBreaks count="1" manualBreakCount="1">
    <brk id="45" max="16383" man="1"/>
  </rowBreaks>
  <ignoredErrors>
    <ignoredError sqref="D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activeCell="I22" sqref="I22"/>
    </sheetView>
  </sheetViews>
  <sheetFormatPr defaultRowHeight="15" x14ac:dyDescent="0.25"/>
  <cols>
    <col min="1" max="1" width="3.85546875" customWidth="1"/>
    <col min="2" max="2" width="30.28515625" customWidth="1"/>
    <col min="3" max="3" width="18.28515625" customWidth="1"/>
    <col min="4" max="4" width="9.28515625" customWidth="1"/>
    <col min="5" max="5" width="10.140625" customWidth="1"/>
    <col min="6" max="6" width="11.85546875" customWidth="1"/>
    <col min="7" max="7" width="0.140625" hidden="1" customWidth="1"/>
    <col min="8" max="8" width="5.42578125" customWidth="1"/>
    <col min="9" max="9" width="29.5703125" customWidth="1"/>
    <col min="10" max="10" width="18.140625" customWidth="1"/>
    <col min="13" max="13" width="11.140625" customWidth="1"/>
  </cols>
  <sheetData>
    <row r="1" spans="1:13" ht="21" x14ac:dyDescent="0.35">
      <c r="A1" s="101" t="s">
        <v>136</v>
      </c>
      <c r="B1" s="102"/>
      <c r="C1" s="102"/>
      <c r="D1" s="102"/>
      <c r="E1" s="102"/>
      <c r="F1" s="103"/>
      <c r="G1" s="47"/>
      <c r="H1" s="101" t="s">
        <v>136</v>
      </c>
      <c r="I1" s="102"/>
      <c r="J1" s="102"/>
      <c r="K1" s="102"/>
      <c r="L1" s="102"/>
      <c r="M1" s="103"/>
    </row>
    <row r="2" spans="1:13" ht="18.75" x14ac:dyDescent="0.3">
      <c r="A2" s="96" t="s">
        <v>137</v>
      </c>
      <c r="B2" s="97"/>
      <c r="C2" s="97"/>
      <c r="D2" s="97"/>
      <c r="E2" s="97"/>
      <c r="F2" s="78"/>
      <c r="G2" s="48"/>
      <c r="H2" s="96" t="s">
        <v>137</v>
      </c>
      <c r="I2" s="97"/>
      <c r="J2" s="97"/>
      <c r="K2" s="97"/>
      <c r="L2" s="97"/>
      <c r="M2" s="78"/>
    </row>
    <row r="3" spans="1:13" ht="23.25" x14ac:dyDescent="0.35">
      <c r="A3" s="96" t="s">
        <v>138</v>
      </c>
      <c r="B3" s="97"/>
      <c r="C3" s="97"/>
      <c r="D3" s="97"/>
      <c r="E3" s="97"/>
      <c r="F3" s="78"/>
      <c r="G3" s="49"/>
      <c r="H3" s="96" t="s">
        <v>141</v>
      </c>
      <c r="I3" s="97"/>
      <c r="J3" s="97"/>
      <c r="K3" s="97"/>
      <c r="L3" s="97"/>
      <c r="M3" s="78"/>
    </row>
    <row r="4" spans="1:13" ht="23.25" x14ac:dyDescent="0.35">
      <c r="A4" s="98" t="s">
        <v>139</v>
      </c>
      <c r="B4" s="99"/>
      <c r="C4" s="99"/>
      <c r="D4" s="99"/>
      <c r="E4" s="99"/>
      <c r="F4" s="100"/>
      <c r="G4" s="49"/>
      <c r="H4" s="98" t="s">
        <v>139</v>
      </c>
      <c r="I4" s="99"/>
      <c r="J4" s="99"/>
      <c r="K4" s="99"/>
      <c r="L4" s="99"/>
      <c r="M4" s="100"/>
    </row>
    <row r="5" spans="1:13" ht="15.75" x14ac:dyDescent="0.25">
      <c r="B5" s="34"/>
      <c r="F5" s="95"/>
      <c r="G5" s="95"/>
      <c r="H5" s="95"/>
    </row>
    <row r="6" spans="1:13" ht="43.5" customHeight="1" x14ac:dyDescent="0.25">
      <c r="A6" s="44" t="s">
        <v>1</v>
      </c>
      <c r="B6" s="44" t="s">
        <v>85</v>
      </c>
      <c r="C6" s="44" t="s">
        <v>86</v>
      </c>
      <c r="D6" s="44" t="s">
        <v>69</v>
      </c>
      <c r="E6" s="42" t="s">
        <v>87</v>
      </c>
      <c r="F6" s="42" t="s">
        <v>140</v>
      </c>
      <c r="G6" s="41"/>
      <c r="H6" s="44" t="s">
        <v>1</v>
      </c>
      <c r="I6" s="44" t="s">
        <v>85</v>
      </c>
      <c r="J6" s="44" t="s">
        <v>86</v>
      </c>
      <c r="K6" s="44" t="s">
        <v>69</v>
      </c>
      <c r="L6" s="42" t="s">
        <v>87</v>
      </c>
      <c r="M6" s="42" t="s">
        <v>140</v>
      </c>
    </row>
    <row r="7" spans="1:13" ht="33" customHeight="1" x14ac:dyDescent="0.25">
      <c r="A7" s="37">
        <v>1</v>
      </c>
      <c r="B7" s="40" t="s">
        <v>88</v>
      </c>
      <c r="C7" s="37"/>
      <c r="D7" s="37" t="s">
        <v>89</v>
      </c>
      <c r="E7" s="37" t="s">
        <v>90</v>
      </c>
      <c r="F7" s="37">
        <v>555</v>
      </c>
      <c r="G7" s="43"/>
      <c r="H7" s="37">
        <v>1</v>
      </c>
      <c r="I7" s="40" t="s">
        <v>88</v>
      </c>
      <c r="J7" s="37"/>
      <c r="K7" s="37" t="s">
        <v>89</v>
      </c>
      <c r="L7" s="37" t="s">
        <v>90</v>
      </c>
      <c r="M7" s="37">
        <v>575</v>
      </c>
    </row>
    <row r="8" spans="1:13" ht="32.25" customHeight="1" x14ac:dyDescent="0.25">
      <c r="A8" s="37">
        <v>2</v>
      </c>
      <c r="B8" s="40" t="s">
        <v>91</v>
      </c>
      <c r="C8" s="38"/>
      <c r="D8" s="37" t="s">
        <v>89</v>
      </c>
      <c r="E8" s="37" t="s">
        <v>90</v>
      </c>
      <c r="F8" s="37">
        <v>620</v>
      </c>
      <c r="G8" s="43"/>
      <c r="H8" s="37">
        <v>2</v>
      </c>
      <c r="I8" s="40" t="s">
        <v>91</v>
      </c>
      <c r="J8" s="38"/>
      <c r="K8" s="37" t="s">
        <v>89</v>
      </c>
      <c r="L8" s="37" t="s">
        <v>90</v>
      </c>
      <c r="M8" s="37">
        <v>640</v>
      </c>
    </row>
    <row r="9" spans="1:13" ht="40.5" customHeight="1" x14ac:dyDescent="0.25">
      <c r="A9" s="37">
        <v>3</v>
      </c>
      <c r="B9" s="40" t="s">
        <v>92</v>
      </c>
      <c r="C9" s="38"/>
      <c r="D9" s="37" t="s">
        <v>89</v>
      </c>
      <c r="E9" s="37" t="s">
        <v>90</v>
      </c>
      <c r="F9" s="37">
        <v>630</v>
      </c>
      <c r="G9" s="43"/>
      <c r="H9" s="37">
        <v>3</v>
      </c>
      <c r="I9" s="40" t="s">
        <v>92</v>
      </c>
      <c r="J9" s="38"/>
      <c r="K9" s="37" t="s">
        <v>89</v>
      </c>
      <c r="L9" s="37" t="s">
        <v>90</v>
      </c>
      <c r="M9" s="37">
        <v>650</v>
      </c>
    </row>
    <row r="10" spans="1:13" ht="35.25" customHeight="1" x14ac:dyDescent="0.25">
      <c r="A10" s="37">
        <v>4</v>
      </c>
      <c r="B10" s="40" t="s">
        <v>93</v>
      </c>
      <c r="C10" s="38"/>
      <c r="D10" s="37" t="s">
        <v>89</v>
      </c>
      <c r="E10" s="37" t="s">
        <v>94</v>
      </c>
      <c r="F10" s="37">
        <v>770</v>
      </c>
      <c r="G10" s="43"/>
      <c r="H10" s="37">
        <v>6</v>
      </c>
      <c r="I10" s="40" t="s">
        <v>96</v>
      </c>
      <c r="J10" s="39"/>
      <c r="K10" s="37" t="s">
        <v>89</v>
      </c>
      <c r="L10" s="37" t="s">
        <v>97</v>
      </c>
      <c r="M10" s="37">
        <v>190</v>
      </c>
    </row>
    <row r="11" spans="1:13" ht="54.75" customHeight="1" x14ac:dyDescent="0.25">
      <c r="A11" s="37">
        <v>5</v>
      </c>
      <c r="B11" s="40" t="s">
        <v>95</v>
      </c>
      <c r="C11" s="38"/>
      <c r="D11" s="37" t="s">
        <v>89</v>
      </c>
      <c r="E11" s="37" t="s">
        <v>94</v>
      </c>
      <c r="F11" s="45">
        <v>790</v>
      </c>
      <c r="G11" s="43"/>
      <c r="H11" s="37">
        <v>7</v>
      </c>
      <c r="I11" s="40" t="s">
        <v>98</v>
      </c>
      <c r="J11" s="39"/>
      <c r="K11" s="37" t="s">
        <v>89</v>
      </c>
      <c r="L11" s="37" t="s">
        <v>99</v>
      </c>
      <c r="M11" s="37">
        <v>160</v>
      </c>
    </row>
    <row r="12" spans="1:13" ht="42" customHeight="1" x14ac:dyDescent="0.25">
      <c r="A12" s="37">
        <v>6</v>
      </c>
      <c r="B12" s="40" t="s">
        <v>96</v>
      </c>
      <c r="C12" s="39"/>
      <c r="D12" s="37" t="s">
        <v>89</v>
      </c>
      <c r="E12" s="37" t="s">
        <v>97</v>
      </c>
      <c r="F12" s="37">
        <v>190</v>
      </c>
      <c r="G12" s="35"/>
      <c r="H12" s="37">
        <v>8</v>
      </c>
      <c r="I12" s="40" t="s">
        <v>100</v>
      </c>
      <c r="J12" s="39"/>
      <c r="K12" s="37" t="s">
        <v>89</v>
      </c>
      <c r="L12" s="37" t="s">
        <v>99</v>
      </c>
      <c r="M12" s="37">
        <v>155</v>
      </c>
    </row>
    <row r="13" spans="1:13" ht="53.25" customHeight="1" x14ac:dyDescent="0.25">
      <c r="A13" s="37">
        <v>7</v>
      </c>
      <c r="B13" s="40" t="s">
        <v>98</v>
      </c>
      <c r="C13" s="39"/>
      <c r="D13" s="37" t="s">
        <v>89</v>
      </c>
      <c r="E13" s="37" t="s">
        <v>99</v>
      </c>
      <c r="F13" s="37">
        <v>160</v>
      </c>
      <c r="G13" s="35"/>
      <c r="H13" s="37">
        <v>9</v>
      </c>
      <c r="I13" s="40" t="s">
        <v>101</v>
      </c>
      <c r="J13" s="39"/>
      <c r="K13" s="37" t="s">
        <v>89</v>
      </c>
      <c r="L13" s="37" t="s">
        <v>99</v>
      </c>
      <c r="M13" s="37">
        <v>140</v>
      </c>
    </row>
    <row r="14" spans="1:13" ht="41.25" customHeight="1" x14ac:dyDescent="0.25">
      <c r="A14" s="37">
        <v>8</v>
      </c>
      <c r="B14" s="40" t="s">
        <v>100</v>
      </c>
      <c r="C14" s="39"/>
      <c r="D14" s="37" t="s">
        <v>89</v>
      </c>
      <c r="E14" s="37" t="s">
        <v>99</v>
      </c>
      <c r="F14" s="37">
        <v>155</v>
      </c>
      <c r="G14" s="35"/>
      <c r="H14" s="37">
        <v>10</v>
      </c>
      <c r="I14" s="40" t="s">
        <v>102</v>
      </c>
      <c r="J14" s="38"/>
      <c r="K14" s="37" t="s">
        <v>89</v>
      </c>
      <c r="L14" s="37" t="s">
        <v>90</v>
      </c>
      <c r="M14" s="37">
        <v>300</v>
      </c>
    </row>
    <row r="15" spans="1:13" ht="38.25" customHeight="1" x14ac:dyDescent="0.25">
      <c r="A15" s="37">
        <v>9</v>
      </c>
      <c r="B15" s="40" t="s">
        <v>101</v>
      </c>
      <c r="C15" s="39"/>
      <c r="D15" s="37" t="s">
        <v>89</v>
      </c>
      <c r="E15" s="37" t="s">
        <v>99</v>
      </c>
      <c r="F15" s="37">
        <v>140</v>
      </c>
      <c r="G15" s="35"/>
      <c r="H15" s="37">
        <v>11</v>
      </c>
      <c r="I15" s="40" t="s">
        <v>103</v>
      </c>
      <c r="J15" s="38"/>
      <c r="K15" s="37" t="s">
        <v>89</v>
      </c>
      <c r="L15" s="37" t="s">
        <v>104</v>
      </c>
      <c r="M15" s="37">
        <v>665</v>
      </c>
    </row>
    <row r="16" spans="1:13" ht="39" customHeight="1" x14ac:dyDescent="0.25">
      <c r="A16" s="37">
        <v>10</v>
      </c>
      <c r="B16" s="40" t="s">
        <v>102</v>
      </c>
      <c r="C16" s="38"/>
      <c r="D16" s="37" t="s">
        <v>89</v>
      </c>
      <c r="E16" s="37" t="s">
        <v>90</v>
      </c>
      <c r="F16" s="37">
        <v>300</v>
      </c>
      <c r="G16" s="35"/>
      <c r="H16" s="37">
        <v>12</v>
      </c>
      <c r="I16" s="40" t="s">
        <v>105</v>
      </c>
      <c r="J16" s="38"/>
      <c r="K16" s="37" t="s">
        <v>89</v>
      </c>
      <c r="L16" s="37" t="s">
        <v>104</v>
      </c>
      <c r="M16" s="37">
        <v>345</v>
      </c>
    </row>
    <row r="17" spans="1:13" ht="33" customHeight="1" x14ac:dyDescent="0.25">
      <c r="A17" s="37">
        <v>11</v>
      </c>
      <c r="B17" s="40" t="s">
        <v>103</v>
      </c>
      <c r="C17" s="38"/>
      <c r="D17" s="37" t="s">
        <v>89</v>
      </c>
      <c r="E17" s="37" t="s">
        <v>104</v>
      </c>
      <c r="F17" s="37">
        <v>665</v>
      </c>
      <c r="G17" s="35"/>
      <c r="H17" s="37">
        <v>13</v>
      </c>
      <c r="I17" s="40" t="s">
        <v>106</v>
      </c>
      <c r="J17" s="38"/>
      <c r="K17" s="37" t="s">
        <v>89</v>
      </c>
      <c r="L17" s="37" t="s">
        <v>107</v>
      </c>
      <c r="M17" s="37">
        <v>300</v>
      </c>
    </row>
    <row r="18" spans="1:13" x14ac:dyDescent="0.25">
      <c r="A18" s="37">
        <v>12</v>
      </c>
      <c r="B18" s="40" t="s">
        <v>105</v>
      </c>
      <c r="C18" s="38"/>
      <c r="D18" s="37" t="s">
        <v>89</v>
      </c>
      <c r="E18" s="37" t="s">
        <v>104</v>
      </c>
      <c r="F18" s="37">
        <v>345</v>
      </c>
      <c r="G18" s="35"/>
      <c r="H18" s="37">
        <v>14</v>
      </c>
      <c r="I18" s="40" t="s">
        <v>108</v>
      </c>
      <c r="J18" s="38"/>
      <c r="K18" s="37" t="s">
        <v>89</v>
      </c>
      <c r="L18" s="37" t="s">
        <v>94</v>
      </c>
      <c r="M18" s="37">
        <v>440</v>
      </c>
    </row>
    <row r="19" spans="1:13" ht="33" customHeight="1" x14ac:dyDescent="0.25">
      <c r="A19" s="37">
        <v>13</v>
      </c>
      <c r="B19" s="40" t="s">
        <v>106</v>
      </c>
      <c r="C19" s="38"/>
      <c r="D19" s="37" t="s">
        <v>89</v>
      </c>
      <c r="E19" s="37" t="s">
        <v>107</v>
      </c>
      <c r="F19" s="37">
        <v>300</v>
      </c>
      <c r="G19" s="35"/>
      <c r="H19" s="37">
        <v>15</v>
      </c>
      <c r="I19" s="40" t="s">
        <v>109</v>
      </c>
      <c r="J19" s="46"/>
      <c r="K19" s="37" t="s">
        <v>89</v>
      </c>
      <c r="L19" s="37" t="s">
        <v>97</v>
      </c>
      <c r="M19" s="37">
        <v>160</v>
      </c>
    </row>
    <row r="20" spans="1:13" ht="24.75" customHeight="1" x14ac:dyDescent="0.25">
      <c r="A20" s="37">
        <v>14</v>
      </c>
      <c r="B20" s="40" t="s">
        <v>108</v>
      </c>
      <c r="C20" s="38"/>
      <c r="D20" s="37" t="s">
        <v>89</v>
      </c>
      <c r="E20" s="37" t="s">
        <v>94</v>
      </c>
      <c r="F20" s="37">
        <v>440</v>
      </c>
      <c r="G20" s="35"/>
    </row>
    <row r="21" spans="1:13" ht="32.25" customHeight="1" thickBot="1" x14ac:dyDescent="0.3">
      <c r="A21" s="37">
        <v>15</v>
      </c>
      <c r="B21" s="40" t="s">
        <v>109</v>
      </c>
      <c r="C21" s="46"/>
      <c r="D21" s="37" t="s">
        <v>89</v>
      </c>
      <c r="E21" s="37" t="s">
        <v>97</v>
      </c>
      <c r="F21" s="37">
        <v>160</v>
      </c>
      <c r="G21" s="36"/>
    </row>
  </sheetData>
  <mergeCells count="9">
    <mergeCell ref="F5:H5"/>
    <mergeCell ref="H3:M3"/>
    <mergeCell ref="H4:M4"/>
    <mergeCell ref="A1:F1"/>
    <mergeCell ref="A2:F2"/>
    <mergeCell ref="A3:F3"/>
    <mergeCell ref="A4:F4"/>
    <mergeCell ref="H1:M1"/>
    <mergeCell ref="H2:M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Подоконники</vt:lpstr>
      <vt:lpstr>Профиль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2016-02-18T04:46:22Z</cp:lastPrinted>
  <dcterms:created xsi:type="dcterms:W3CDTF">2015-11-06T04:28:49Z</dcterms:created>
  <dcterms:modified xsi:type="dcterms:W3CDTF">2016-02-18T04:46:26Z</dcterms:modified>
</cp:coreProperties>
</file>