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770"/>
  </bookViews>
  <sheets>
    <sheet name="Действительные цены" sheetId="2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" i="2"/>
  <c r="F44"/>
  <c r="F43"/>
  <c r="F40"/>
  <c r="F39"/>
  <c r="F34"/>
  <c r="F33"/>
  <c r="F32"/>
  <c r="F31"/>
  <c r="F30"/>
  <c r="F27"/>
  <c r="F26"/>
  <c r="F22"/>
  <c r="F21"/>
  <c r="F19"/>
  <c r="F17"/>
  <c r="F16"/>
  <c r="F15"/>
  <c r="F14"/>
  <c r="F13"/>
  <c r="F12"/>
  <c r="F7"/>
  <c r="F6"/>
  <c r="F5"/>
  <c r="F4"/>
  <c r="F11"/>
  <c r="F9"/>
  <c r="F8"/>
  <c r="G48" l="1"/>
  <c r="G49"/>
  <c r="G47"/>
  <c r="F49"/>
  <c r="F48"/>
  <c r="F47"/>
  <c r="G4"/>
  <c r="B5"/>
  <c r="G5"/>
  <c r="B6"/>
  <c r="B7" s="1"/>
  <c r="B8" s="1"/>
  <c r="B9" s="1"/>
  <c r="B10" s="1"/>
  <c r="B11" s="1"/>
  <c r="G6"/>
  <c r="G7"/>
  <c r="G8"/>
  <c r="G9"/>
  <c r="G11"/>
  <c r="G12"/>
  <c r="G13"/>
  <c r="G14"/>
  <c r="G15"/>
  <c r="G16"/>
  <c r="B17"/>
  <c r="G17"/>
  <c r="G19"/>
  <c r="B20"/>
  <c r="B21"/>
  <c r="B22" s="1"/>
  <c r="B23" s="1"/>
  <c r="B24" s="1"/>
  <c r="B25" s="1"/>
  <c r="B26" s="1"/>
  <c r="B27" s="1"/>
  <c r="B28" s="1"/>
  <c r="B29" s="1"/>
  <c r="B30" s="1"/>
  <c r="B31" s="1"/>
  <c r="G21"/>
  <c r="G22"/>
  <c r="G26"/>
  <c r="G27"/>
  <c r="G30"/>
  <c r="G31"/>
  <c r="G32"/>
  <c r="G33"/>
  <c r="G34"/>
  <c r="F35"/>
  <c r="G35"/>
  <c r="B36"/>
  <c r="B37"/>
  <c r="B38" s="1"/>
  <c r="B39" s="1"/>
  <c r="B40" s="1"/>
  <c r="B41" s="1"/>
  <c r="B42" s="1"/>
  <c r="B43" s="1"/>
  <c r="G39"/>
  <c r="G40"/>
  <c r="G43"/>
  <c r="G44"/>
  <c r="G45"/>
  <c r="B45" l="1"/>
  <c r="B44"/>
</calcChain>
</file>

<file path=xl/sharedStrings.xml><?xml version="1.0" encoding="utf-8"?>
<sst xmlns="http://schemas.openxmlformats.org/spreadsheetml/2006/main" count="232" uniqueCount="70">
  <si>
    <t>№</t>
  </si>
  <si>
    <t xml:space="preserve">Наименование товара </t>
  </si>
  <si>
    <t xml:space="preserve">Сорт, калибр. </t>
  </si>
  <si>
    <t xml:space="preserve">Ед. изм. </t>
  </si>
  <si>
    <t xml:space="preserve">Упаковка нетто кг. </t>
  </si>
  <si>
    <t>Вид продукции</t>
  </si>
  <si>
    <t>тн</t>
  </si>
  <si>
    <t>П/п мешки 25/50 кг</t>
  </si>
  <si>
    <t>Фасоль</t>
  </si>
  <si>
    <t>Рябая</t>
  </si>
  <si>
    <t>Орехи</t>
  </si>
  <si>
    <t>Грецкий Орех</t>
  </si>
  <si>
    <t>Картонные коробки 10 кг</t>
  </si>
  <si>
    <t>Арахис</t>
  </si>
  <si>
    <t>П/п мешки 25-50кг</t>
  </si>
  <si>
    <t>Миндаль</t>
  </si>
  <si>
    <t>П/п мешки 25кг или 10 кг гофрокороб</t>
  </si>
  <si>
    <t>Сухофрукты</t>
  </si>
  <si>
    <t>Абрикос сушеный без косточки</t>
  </si>
  <si>
    <t>Изюм</t>
  </si>
  <si>
    <t>Черный изюм</t>
  </si>
  <si>
    <t>Чернослив без косточки</t>
  </si>
  <si>
    <t>Очищенный
Экстра Светлый 
Высший сорт
(70-75% бабочка)</t>
  </si>
  <si>
    <t>Очищенный
Светло-пшеничный
(70-75% бабочка)</t>
  </si>
  <si>
    <t>Очищенный
Пшеничный
(70-75% бабочка)</t>
  </si>
  <si>
    <t>Очищенный
Высший
5+
(50/40)</t>
  </si>
  <si>
    <t>Очищенный
Высший
6+
(60/50)</t>
  </si>
  <si>
    <t>Очищенный
Высший
7+
(60/50)</t>
  </si>
  <si>
    <t>Неочищенный
Светлый
Высший</t>
  </si>
  <si>
    <t>Очищенный
Высший сорт
Калибр 30мм+</t>
  </si>
  <si>
    <t>Очищенный
Высший сорт
Калибр 20мм+</t>
  </si>
  <si>
    <t>Очищенный
2 сорт
10-20мм</t>
  </si>
  <si>
    <t>Высший сорт Ириска/Субхона/ Баргак</t>
  </si>
  <si>
    <t>Второй сорт Ириска/Субхона/ Баргак</t>
  </si>
  <si>
    <t>Кондитерский Ириска/Субхона/ Баргак</t>
  </si>
  <si>
    <t>Высший сорт Органическая</t>
  </si>
  <si>
    <t xml:space="preserve">Первый сорт </t>
  </si>
  <si>
    <t>Органическая Кондитерский сорт</t>
  </si>
  <si>
    <t>Султана
Офтоби
Обжушт
Первый сорт</t>
  </si>
  <si>
    <t>Султана
Офтоби
Обжушт
Второй сорт</t>
  </si>
  <si>
    <t>Шигани 
(Кизилча)
Высший сорт
Кондитерский</t>
  </si>
  <si>
    <t>Шигани 
(Кизилча)
Первый сорт
Кондитерский</t>
  </si>
  <si>
    <t>Гибрид
Джамбо
(Теневая сушка)
С70
(35-38мм)
55-60 шт. в 100гр.</t>
  </si>
  <si>
    <t>Гибрид
Джамбо
(Теневая сушка)
С40
(20-25 мм)
80-82 шт.в 100гр.</t>
  </si>
  <si>
    <t>Сояги
(Теневая сушка)
C25
(18-19 мм)
120-130 шт. в 100гр.</t>
  </si>
  <si>
    <t>Сояги
(Теневая сушка)
C18
(16-18 мм)
147-1150 шт. в 100гр.</t>
  </si>
  <si>
    <t>Кунаки
(Солнечная сушка)
C18
(16-18 мм)
147-150 шт. в 100гр.</t>
  </si>
  <si>
    <t>Голден
Гибрид
Джамбо
Высший сорт</t>
  </si>
  <si>
    <t>Голден
Первый сорт</t>
  </si>
  <si>
    <t>Голден
Второй сорт</t>
  </si>
  <si>
    <t>Голден/Чалифар (50/50)
Кондитерский 
1 сорт</t>
  </si>
  <si>
    <t>Голден/Чалифар (50/50)
Кондитерский 
2 сорт</t>
  </si>
  <si>
    <t>Высший сорт
«Баллончик»</t>
  </si>
  <si>
    <t>Цена в сумах</t>
  </si>
  <si>
    <t>Условия поставки (ИНКОТЕРМС)</t>
  </si>
  <si>
    <t>Коричневый (Наввот) 
Высший сорт
(70-75% бабочка)</t>
  </si>
  <si>
    <t>Второй сорт
«Баллончик»</t>
  </si>
  <si>
    <t>Гигант</t>
  </si>
  <si>
    <t>Неочищенный
Белый высший</t>
  </si>
  <si>
    <t>Неочищенный
Простой, Жаренный</t>
  </si>
  <si>
    <t>Неочищенный
Средний, Жаренный</t>
  </si>
  <si>
    <t>Коммерческое предложение</t>
  </si>
  <si>
    <t>Цена в долларах США</t>
  </si>
  <si>
    <t>Цены в сумах могут меняться в зависимости от динамики рынка.</t>
  </si>
  <si>
    <t xml:space="preserve">Маш </t>
  </si>
  <si>
    <t>Высшый сорт. +3 мм</t>
  </si>
  <si>
    <t>Красная Скороспелка (Королева)</t>
  </si>
  <si>
    <t>Цены в доллорах США могут меняться в зависимиости от колебании курса доллара США в отношении узбекского сума.</t>
  </si>
  <si>
    <t>Бобовые</t>
  </si>
  <si>
    <t>EXW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</si>
</sst>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rgb="FFC00000"/>
      <name val="Calibri"/>
      <family val="2"/>
      <charset val="204"/>
      <scheme val="minor"/>
    </font>
    <font>
      <b/>
      <sz val="24"/>
      <color theme="1"/>
      <name val="Aharoni"/>
    </font>
    <font>
      <b/>
      <sz val="14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>
      <alignment vertical="center" wrapText="1"/>
    </xf>
    <xf numFmtId="0" fontId="3" fillId="0" borderId="0" xfId="0" applyFont="1"/>
    <xf numFmtId="0" fontId="1" fillId="3" borderId="1" xfId="0" applyFont="1" applyFill="1" applyBorder="1" applyAlignment="1">
      <alignment horizontal="center" vertical="center" wrapText="1"/>
    </xf>
    <xf numFmtId="0" fontId="5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48501</xdr:colOff>
      <xdr:row>3</xdr:row>
      <xdr:rowOff>66894</xdr:rowOff>
    </xdr:from>
    <xdr:to>
      <xdr:col>9</xdr:col>
      <xdr:colOff>1792942</xdr:colOff>
      <xdr:row>3</xdr:row>
      <xdr:rowOff>949918</xdr:rowOff>
    </xdr:to>
    <xdr:pic>
      <xdr:nvPicPr>
        <xdr:cNvPr id="37" name="Рисунок 8" descr="233730-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78251" y="12220794"/>
          <a:ext cx="1744441" cy="88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114981</xdr:colOff>
      <xdr:row>18</xdr:row>
      <xdr:rowOff>102583</xdr:rowOff>
    </xdr:from>
    <xdr:to>
      <xdr:col>10</xdr:col>
      <xdr:colOff>2801</xdr:colOff>
      <xdr:row>19</xdr:row>
      <xdr:rowOff>1608</xdr:rowOff>
    </xdr:to>
    <xdr:pic>
      <xdr:nvPicPr>
        <xdr:cNvPr id="39" name="Рисунок 23" descr="dried-apricot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73306" y="9484708"/>
          <a:ext cx="1554695" cy="9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107674</xdr:colOff>
      <xdr:row>20</xdr:row>
      <xdr:rowOff>92083</xdr:rowOff>
    </xdr:from>
    <xdr:to>
      <xdr:col>9</xdr:col>
      <xdr:colOff>1714500</xdr:colOff>
      <xdr:row>20</xdr:row>
      <xdr:rowOff>944851</xdr:rowOff>
    </xdr:to>
    <xdr:pic>
      <xdr:nvPicPr>
        <xdr:cNvPr id="40" name="Рисунок 27" descr="Без названия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7424" y="25723858"/>
          <a:ext cx="1606826" cy="852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112058</xdr:colOff>
      <xdr:row>21</xdr:row>
      <xdr:rowOff>44824</xdr:rowOff>
    </xdr:from>
    <xdr:to>
      <xdr:col>9</xdr:col>
      <xdr:colOff>1736911</xdr:colOff>
      <xdr:row>21</xdr:row>
      <xdr:rowOff>974912</xdr:rowOff>
    </xdr:to>
    <xdr:pic>
      <xdr:nvPicPr>
        <xdr:cNvPr id="41" name="Рисунок 29" descr="292774540_w200_h200_image_30_11_15_04_15_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808" y="26686249"/>
          <a:ext cx="1624853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80390</xdr:colOff>
      <xdr:row>24</xdr:row>
      <xdr:rowOff>20246</xdr:rowOff>
    </xdr:from>
    <xdr:to>
      <xdr:col>9</xdr:col>
      <xdr:colOff>1680883</xdr:colOff>
      <xdr:row>24</xdr:row>
      <xdr:rowOff>974912</xdr:rowOff>
    </xdr:to>
    <xdr:pic>
      <xdr:nvPicPr>
        <xdr:cNvPr id="42" name="Рисунок 83" descr="128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0140" y="29690621"/>
          <a:ext cx="1600493" cy="9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89646</xdr:colOff>
      <xdr:row>26</xdr:row>
      <xdr:rowOff>81258</xdr:rowOff>
    </xdr:from>
    <xdr:to>
      <xdr:col>9</xdr:col>
      <xdr:colOff>1693988</xdr:colOff>
      <xdr:row>26</xdr:row>
      <xdr:rowOff>974912</xdr:rowOff>
    </xdr:to>
    <xdr:pic>
      <xdr:nvPicPr>
        <xdr:cNvPr id="43" name="Рисунок 41" descr="Обжушт 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9396" y="31770933"/>
          <a:ext cx="1604342" cy="893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89646</xdr:colOff>
      <xdr:row>35</xdr:row>
      <xdr:rowOff>67235</xdr:rowOff>
    </xdr:from>
    <xdr:to>
      <xdr:col>9</xdr:col>
      <xdr:colOff>1703293</xdr:colOff>
      <xdr:row>35</xdr:row>
      <xdr:rowOff>928189</xdr:rowOff>
    </xdr:to>
    <xdr:pic>
      <xdr:nvPicPr>
        <xdr:cNvPr id="44" name="Рисунок 4" descr="images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9396" y="38195810"/>
          <a:ext cx="1613647" cy="86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85798</xdr:colOff>
      <xdr:row>36</xdr:row>
      <xdr:rowOff>22413</xdr:rowOff>
    </xdr:from>
    <xdr:to>
      <xdr:col>9</xdr:col>
      <xdr:colOff>1725705</xdr:colOff>
      <xdr:row>36</xdr:row>
      <xdr:rowOff>1002734</xdr:rowOff>
    </xdr:to>
    <xdr:pic>
      <xdr:nvPicPr>
        <xdr:cNvPr id="45" name="Рисунок 59" descr="images (3)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5548" y="39160638"/>
          <a:ext cx="1639907" cy="980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78442</xdr:colOff>
      <xdr:row>6</xdr:row>
      <xdr:rowOff>67233</xdr:rowOff>
    </xdr:from>
    <xdr:to>
      <xdr:col>9</xdr:col>
      <xdr:colOff>1759324</xdr:colOff>
      <xdr:row>6</xdr:row>
      <xdr:rowOff>974910</xdr:rowOff>
    </xdr:to>
    <xdr:pic>
      <xdr:nvPicPr>
        <xdr:cNvPr id="46" name="Рисунок 57" descr="tradeboardzvutmJ_im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8192" y="15250083"/>
          <a:ext cx="168088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112060</xdr:colOff>
      <xdr:row>19</xdr:row>
      <xdr:rowOff>89645</xdr:rowOff>
    </xdr:from>
    <xdr:to>
      <xdr:col>9</xdr:col>
      <xdr:colOff>1669677</xdr:colOff>
      <xdr:row>19</xdr:row>
      <xdr:rowOff>941294</xdr:rowOff>
    </xdr:to>
    <xdr:pic>
      <xdr:nvPicPr>
        <xdr:cNvPr id="47" name="Рисунок 26" descr="742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810" y="24711770"/>
          <a:ext cx="1557617" cy="85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134471</xdr:colOff>
      <xdr:row>22</xdr:row>
      <xdr:rowOff>100852</xdr:rowOff>
    </xdr:from>
    <xdr:to>
      <xdr:col>9</xdr:col>
      <xdr:colOff>1702447</xdr:colOff>
      <xdr:row>22</xdr:row>
      <xdr:rowOff>907675</xdr:rowOff>
    </xdr:to>
    <xdr:pic>
      <xdr:nvPicPr>
        <xdr:cNvPr id="48" name="Рисунок 30" descr="Без названия (1)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64221" y="27751927"/>
          <a:ext cx="1567976" cy="806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67235</xdr:colOff>
      <xdr:row>23</xdr:row>
      <xdr:rowOff>44824</xdr:rowOff>
    </xdr:from>
    <xdr:to>
      <xdr:col>9</xdr:col>
      <xdr:colOff>1759324</xdr:colOff>
      <xdr:row>23</xdr:row>
      <xdr:rowOff>941294</xdr:rowOff>
    </xdr:to>
    <xdr:pic>
      <xdr:nvPicPr>
        <xdr:cNvPr id="49" name="Рисунок 31" descr="organicheskaya-kuraga-sushenyy-abrikos.2.b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96985" y="28705549"/>
          <a:ext cx="1692089" cy="896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44823</xdr:colOff>
      <xdr:row>25</xdr:row>
      <xdr:rowOff>54882</xdr:rowOff>
    </xdr:from>
    <xdr:to>
      <xdr:col>9</xdr:col>
      <xdr:colOff>1669677</xdr:colOff>
      <xdr:row>25</xdr:row>
      <xdr:rowOff>986117</xdr:rowOff>
    </xdr:to>
    <xdr:pic>
      <xdr:nvPicPr>
        <xdr:cNvPr id="50" name="Рисунок 13" descr="d23b9b763b62978e16536600539aa89a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74573" y="30734907"/>
          <a:ext cx="1624854" cy="93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89648</xdr:colOff>
      <xdr:row>27</xdr:row>
      <xdr:rowOff>67234</xdr:rowOff>
    </xdr:from>
    <xdr:to>
      <xdr:col>9</xdr:col>
      <xdr:colOff>1714500</xdr:colOff>
      <xdr:row>27</xdr:row>
      <xdr:rowOff>930087</xdr:rowOff>
    </xdr:to>
    <xdr:pic>
      <xdr:nvPicPr>
        <xdr:cNvPr id="51" name="Рисунок 40" descr="photo_2018-02-13_20-30-0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9398" y="32766559"/>
          <a:ext cx="1624852" cy="862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89647</xdr:colOff>
      <xdr:row>28</xdr:row>
      <xdr:rowOff>56030</xdr:rowOff>
    </xdr:from>
    <xdr:to>
      <xdr:col>9</xdr:col>
      <xdr:colOff>1716019</xdr:colOff>
      <xdr:row>28</xdr:row>
      <xdr:rowOff>941294</xdr:rowOff>
    </xdr:to>
    <xdr:pic>
      <xdr:nvPicPr>
        <xdr:cNvPr id="52" name="Рисунок 46" descr="photo_2018-02-22_10-24-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9397" y="33765005"/>
          <a:ext cx="1626372" cy="8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100852</xdr:colOff>
      <xdr:row>37</xdr:row>
      <xdr:rowOff>11206</xdr:rowOff>
    </xdr:from>
    <xdr:to>
      <xdr:col>9</xdr:col>
      <xdr:colOff>1703293</xdr:colOff>
      <xdr:row>37</xdr:row>
      <xdr:rowOff>974912</xdr:rowOff>
    </xdr:to>
    <xdr:pic>
      <xdr:nvPicPr>
        <xdr:cNvPr id="54" name="Рисунок 42" descr="images (1)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0602" y="40159081"/>
          <a:ext cx="1602441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100851</xdr:colOff>
      <xdr:row>38</xdr:row>
      <xdr:rowOff>44822</xdr:rowOff>
    </xdr:from>
    <xdr:to>
      <xdr:col>9</xdr:col>
      <xdr:colOff>1736911</xdr:colOff>
      <xdr:row>38</xdr:row>
      <xdr:rowOff>941293</xdr:rowOff>
    </xdr:to>
    <xdr:pic>
      <xdr:nvPicPr>
        <xdr:cNvPr id="55" name="Рисунок 43" descr="images (2)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30601" y="41202347"/>
          <a:ext cx="1636060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56031</xdr:colOff>
      <xdr:row>39</xdr:row>
      <xdr:rowOff>100852</xdr:rowOff>
    </xdr:from>
    <xdr:to>
      <xdr:col>9</xdr:col>
      <xdr:colOff>1680883</xdr:colOff>
      <xdr:row>39</xdr:row>
      <xdr:rowOff>1266265</xdr:rowOff>
    </xdr:to>
    <xdr:pic>
      <xdr:nvPicPr>
        <xdr:cNvPr id="56" name="Рисунок 44" descr="p1014833_kopirovat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5781" y="42268027"/>
          <a:ext cx="1624852" cy="1165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112059</xdr:colOff>
      <xdr:row>40</xdr:row>
      <xdr:rowOff>123265</xdr:rowOff>
    </xdr:from>
    <xdr:to>
      <xdr:col>9</xdr:col>
      <xdr:colOff>1680882</xdr:colOff>
      <xdr:row>40</xdr:row>
      <xdr:rowOff>1176618</xdr:rowOff>
    </xdr:to>
    <xdr:pic>
      <xdr:nvPicPr>
        <xdr:cNvPr id="57" name="Рисунок 45" descr="izyum-golden-zheltyj-kishmish.800x600w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809" y="43633465"/>
          <a:ext cx="1568823" cy="1053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112059</xdr:colOff>
      <xdr:row>41</xdr:row>
      <xdr:rowOff>78440</xdr:rowOff>
    </xdr:from>
    <xdr:to>
      <xdr:col>9</xdr:col>
      <xdr:colOff>1692088</xdr:colOff>
      <xdr:row>41</xdr:row>
      <xdr:rowOff>1277470</xdr:rowOff>
    </xdr:to>
    <xdr:pic>
      <xdr:nvPicPr>
        <xdr:cNvPr id="58" name="Рисунок 3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1809" y="44931665"/>
          <a:ext cx="1580029" cy="1199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56029</xdr:colOff>
      <xdr:row>43</xdr:row>
      <xdr:rowOff>67234</xdr:rowOff>
    </xdr:from>
    <xdr:to>
      <xdr:col>9</xdr:col>
      <xdr:colOff>1714500</xdr:colOff>
      <xdr:row>43</xdr:row>
      <xdr:rowOff>1255057</xdr:rowOff>
    </xdr:to>
    <xdr:pic>
      <xdr:nvPicPr>
        <xdr:cNvPr id="59" name="Рисунок 48" descr="319_bi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5779" y="47606509"/>
          <a:ext cx="1658471" cy="118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78442</xdr:colOff>
      <xdr:row>4</xdr:row>
      <xdr:rowOff>47673</xdr:rowOff>
    </xdr:from>
    <xdr:to>
      <xdr:col>9</xdr:col>
      <xdr:colOff>1725706</xdr:colOff>
      <xdr:row>4</xdr:row>
      <xdr:rowOff>937246</xdr:rowOff>
    </xdr:to>
    <xdr:pic>
      <xdr:nvPicPr>
        <xdr:cNvPr id="61" name="Рисунок 55" descr="Walnut light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8192" y="13211223"/>
          <a:ext cx="1647264" cy="889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48723</xdr:colOff>
      <xdr:row>5</xdr:row>
      <xdr:rowOff>83337</xdr:rowOff>
    </xdr:from>
    <xdr:to>
      <xdr:col>9</xdr:col>
      <xdr:colOff>1770531</xdr:colOff>
      <xdr:row>5</xdr:row>
      <xdr:rowOff>952500</xdr:rowOff>
    </xdr:to>
    <xdr:pic>
      <xdr:nvPicPr>
        <xdr:cNvPr id="62" name="Рисунок 56" descr="walnut-kernels-500x50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78473" y="14256537"/>
          <a:ext cx="1721808" cy="869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79903</xdr:colOff>
      <xdr:row>7</xdr:row>
      <xdr:rowOff>89598</xdr:rowOff>
    </xdr:from>
    <xdr:to>
      <xdr:col>9</xdr:col>
      <xdr:colOff>1748119</xdr:colOff>
      <xdr:row>7</xdr:row>
      <xdr:rowOff>963706</xdr:rowOff>
    </xdr:to>
    <xdr:pic>
      <xdr:nvPicPr>
        <xdr:cNvPr id="63" name="Рисунок 18" descr="arahis_argentina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9653" y="16282098"/>
          <a:ext cx="1668216" cy="874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51644</xdr:colOff>
      <xdr:row>8</xdr:row>
      <xdr:rowOff>58417</xdr:rowOff>
    </xdr:from>
    <xdr:to>
      <xdr:col>9</xdr:col>
      <xdr:colOff>1680883</xdr:colOff>
      <xdr:row>8</xdr:row>
      <xdr:rowOff>974912</xdr:rowOff>
    </xdr:to>
    <xdr:pic>
      <xdr:nvPicPr>
        <xdr:cNvPr id="64" name="Рисунок 1" descr="arahis_argentina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1394" y="17260567"/>
          <a:ext cx="1629239" cy="916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39952</xdr:colOff>
      <xdr:row>9</xdr:row>
      <xdr:rowOff>72546</xdr:rowOff>
    </xdr:from>
    <xdr:to>
      <xdr:col>9</xdr:col>
      <xdr:colOff>1692087</xdr:colOff>
      <xdr:row>9</xdr:row>
      <xdr:rowOff>966466</xdr:rowOff>
    </xdr:to>
    <xdr:pic>
      <xdr:nvPicPr>
        <xdr:cNvPr id="65" name="Рисунок 16" descr="arahis_argentina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69702" y="18284346"/>
          <a:ext cx="1652135" cy="8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124752</xdr:colOff>
      <xdr:row>10</xdr:row>
      <xdr:rowOff>21632</xdr:rowOff>
    </xdr:from>
    <xdr:to>
      <xdr:col>9</xdr:col>
      <xdr:colOff>1619250</xdr:colOff>
      <xdr:row>10</xdr:row>
      <xdr:rowOff>895350</xdr:rowOff>
    </xdr:to>
    <xdr:pic>
      <xdr:nvPicPr>
        <xdr:cNvPr id="66" name="Рисунок 58" descr="2967074_b_enl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83077" y="7003457"/>
          <a:ext cx="1494498" cy="873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71401</xdr:colOff>
      <xdr:row>29</xdr:row>
      <xdr:rowOff>67235</xdr:rowOff>
    </xdr:from>
    <xdr:to>
      <xdr:col>9</xdr:col>
      <xdr:colOff>1714501</xdr:colOff>
      <xdr:row>29</xdr:row>
      <xdr:rowOff>1086970</xdr:rowOff>
    </xdr:to>
    <xdr:pic>
      <xdr:nvPicPr>
        <xdr:cNvPr id="69" name="Рисунок 35" descr="suhofrukty-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01151" y="34785860"/>
          <a:ext cx="1643100" cy="101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80389</xdr:colOff>
      <xdr:row>30</xdr:row>
      <xdr:rowOff>56030</xdr:rowOff>
    </xdr:from>
    <xdr:to>
      <xdr:col>9</xdr:col>
      <xdr:colOff>1725706</xdr:colOff>
      <xdr:row>30</xdr:row>
      <xdr:rowOff>1142999</xdr:rowOff>
    </xdr:to>
    <xdr:pic>
      <xdr:nvPicPr>
        <xdr:cNvPr id="70" name="Рисунок 37" descr="896-8623-large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0139" y="35974805"/>
          <a:ext cx="1645317" cy="108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88941</xdr:colOff>
      <xdr:row>42</xdr:row>
      <xdr:rowOff>123265</xdr:rowOff>
    </xdr:from>
    <xdr:to>
      <xdr:col>9</xdr:col>
      <xdr:colOff>1692088</xdr:colOff>
      <xdr:row>42</xdr:row>
      <xdr:rowOff>1266265</xdr:rowOff>
    </xdr:to>
    <xdr:pic>
      <xdr:nvPicPr>
        <xdr:cNvPr id="71" name="Рисунок 50" descr="1745e2d3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18691" y="46319515"/>
          <a:ext cx="1603147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14</xdr:row>
      <xdr:rowOff>31749</xdr:rowOff>
    </xdr:from>
    <xdr:to>
      <xdr:col>9</xdr:col>
      <xdr:colOff>1295400</xdr:colOff>
      <xdr:row>15</xdr:row>
      <xdr:rowOff>3835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91700" y="7613649"/>
          <a:ext cx="962025" cy="572162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15</xdr:row>
      <xdr:rowOff>19049</xdr:rowOff>
    </xdr:from>
    <xdr:to>
      <xdr:col>9</xdr:col>
      <xdr:colOff>1390651</xdr:colOff>
      <xdr:row>15</xdr:row>
      <xdr:rowOff>595546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753600" y="8201024"/>
          <a:ext cx="1095376" cy="576497"/>
        </a:xfrm>
        <a:prstGeom prst="rect">
          <a:avLst/>
        </a:prstGeom>
      </xdr:spPr>
    </xdr:pic>
    <xdr:clientData/>
  </xdr:twoCellAnchor>
  <xdr:twoCellAnchor editAs="oneCell">
    <xdr:from>
      <xdr:col>9</xdr:col>
      <xdr:colOff>60637</xdr:colOff>
      <xdr:row>16</xdr:row>
      <xdr:rowOff>102394</xdr:rowOff>
    </xdr:from>
    <xdr:to>
      <xdr:col>9</xdr:col>
      <xdr:colOff>1637537</xdr:colOff>
      <xdr:row>16</xdr:row>
      <xdr:rowOff>673894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38012" y="12996863"/>
          <a:ext cx="1576900" cy="57150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171451</xdr:colOff>
      <xdr:row>31</xdr:row>
      <xdr:rowOff>31750</xdr:rowOff>
    </xdr:from>
    <xdr:to>
      <xdr:col>9</xdr:col>
      <xdr:colOff>1447801</xdr:colOff>
      <xdr:row>31</xdr:row>
      <xdr:rowOff>812931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29776" y="20015200"/>
          <a:ext cx="1276350" cy="766213"/>
        </a:xfrm>
        <a:prstGeom prst="rect">
          <a:avLst/>
        </a:prstGeom>
      </xdr:spPr>
    </xdr:pic>
    <xdr:clientData/>
  </xdr:twoCellAnchor>
  <xdr:twoCellAnchor editAs="oneCell">
    <xdr:from>
      <xdr:col>9</xdr:col>
      <xdr:colOff>250032</xdr:colOff>
      <xdr:row>32</xdr:row>
      <xdr:rowOff>106363</xdr:rowOff>
    </xdr:from>
    <xdr:to>
      <xdr:col>9</xdr:col>
      <xdr:colOff>1450182</xdr:colOff>
      <xdr:row>32</xdr:row>
      <xdr:rowOff>849803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7407" y="23240207"/>
          <a:ext cx="1200150" cy="743440"/>
        </a:xfrm>
        <a:prstGeom prst="rect">
          <a:avLst/>
        </a:prstGeom>
      </xdr:spPr>
    </xdr:pic>
    <xdr:clientData/>
  </xdr:twoCellAnchor>
  <xdr:twoCellAnchor editAs="oneCell">
    <xdr:from>
      <xdr:col>9</xdr:col>
      <xdr:colOff>259556</xdr:colOff>
      <xdr:row>33</xdr:row>
      <xdr:rowOff>166687</xdr:rowOff>
    </xdr:from>
    <xdr:to>
      <xdr:col>9</xdr:col>
      <xdr:colOff>1459706</xdr:colOff>
      <xdr:row>33</xdr:row>
      <xdr:rowOff>910129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36931" y="23705343"/>
          <a:ext cx="1200150" cy="743442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34</xdr:row>
      <xdr:rowOff>147636</xdr:rowOff>
    </xdr:from>
    <xdr:to>
      <xdr:col>9</xdr:col>
      <xdr:colOff>1512951</xdr:colOff>
      <xdr:row>34</xdr:row>
      <xdr:rowOff>1046606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72650" y="22607586"/>
          <a:ext cx="1198626" cy="89897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266701</xdr:colOff>
      <xdr:row>11</xdr:row>
      <xdr:rowOff>50067</xdr:rowOff>
    </xdr:from>
    <xdr:to>
      <xdr:col>9</xdr:col>
      <xdr:colOff>1381125</xdr:colOff>
      <xdr:row>11</xdr:row>
      <xdr:rowOff>816150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25026" y="8051067"/>
          <a:ext cx="1114424" cy="766083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12</xdr:row>
      <xdr:rowOff>28889</xdr:rowOff>
    </xdr:from>
    <xdr:to>
      <xdr:col>9</xdr:col>
      <xdr:colOff>1276350</xdr:colOff>
      <xdr:row>12</xdr:row>
      <xdr:rowOff>561975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91700" y="8877614"/>
          <a:ext cx="942975" cy="533086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13</xdr:row>
      <xdr:rowOff>32343</xdr:rowOff>
    </xdr:from>
    <xdr:to>
      <xdr:col>9</xdr:col>
      <xdr:colOff>1285875</xdr:colOff>
      <xdr:row>13</xdr:row>
      <xdr:rowOff>561975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01225" y="9481143"/>
          <a:ext cx="942975" cy="529632"/>
        </a:xfrm>
        <a:prstGeom prst="rect">
          <a:avLst/>
        </a:prstGeom>
      </xdr:spPr>
    </xdr:pic>
    <xdr:clientData/>
  </xdr:twoCellAnchor>
  <xdr:twoCellAnchor>
    <xdr:from>
      <xdr:col>9</xdr:col>
      <xdr:colOff>67236</xdr:colOff>
      <xdr:row>44</xdr:row>
      <xdr:rowOff>100852</xdr:rowOff>
    </xdr:from>
    <xdr:to>
      <xdr:col>9</xdr:col>
      <xdr:colOff>1714500</xdr:colOff>
      <xdr:row>44</xdr:row>
      <xdr:rowOff>1176617</xdr:rowOff>
    </xdr:to>
    <xdr:pic>
      <xdr:nvPicPr>
        <xdr:cNvPr id="53" name="Рисунок 5" descr="Chernosliv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44611" y="37069758"/>
          <a:ext cx="1599639" cy="8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178593</xdr:colOff>
      <xdr:row>46</xdr:row>
      <xdr:rowOff>23813</xdr:rowOff>
    </xdr:from>
    <xdr:to>
      <xdr:col>9</xdr:col>
      <xdr:colOff>1547812</xdr:colOff>
      <xdr:row>46</xdr:row>
      <xdr:rowOff>994896</xdr:rowOff>
    </xdr:to>
    <xdr:pic>
      <xdr:nvPicPr>
        <xdr:cNvPr id="67" name="Рисунок 66" descr="mash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55968" y="37266563"/>
          <a:ext cx="1369219" cy="97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95249</xdr:colOff>
      <xdr:row>47</xdr:row>
      <xdr:rowOff>47623</xdr:rowOff>
    </xdr:from>
    <xdr:to>
      <xdr:col>9</xdr:col>
      <xdr:colOff>1547812</xdr:colOff>
      <xdr:row>47</xdr:row>
      <xdr:rowOff>976310</xdr:rowOff>
    </xdr:to>
    <xdr:pic>
      <xdr:nvPicPr>
        <xdr:cNvPr id="68" name="Рисунок 24" descr="images (2)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72624" y="38314311"/>
          <a:ext cx="1452563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1393029</xdr:colOff>
      <xdr:row>48</xdr:row>
      <xdr:rowOff>27782</xdr:rowOff>
    </xdr:from>
    <xdr:to>
      <xdr:col>10</xdr:col>
      <xdr:colOff>11906</xdr:colOff>
      <xdr:row>49</xdr:row>
      <xdr:rowOff>23813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465467" y="39318407"/>
          <a:ext cx="1690689" cy="972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R54"/>
  <sheetViews>
    <sheetView tabSelected="1" topLeftCell="B8" zoomScale="85" zoomScaleNormal="85" workbookViewId="0">
      <selection activeCell="H13" sqref="H13"/>
    </sheetView>
  </sheetViews>
  <sheetFormatPr defaultRowHeight="15"/>
  <cols>
    <col min="2" max="2" width="13.85546875" customWidth="1"/>
    <col min="3" max="3" width="15.85546875" customWidth="1"/>
    <col min="4" max="4" width="16.7109375" customWidth="1"/>
    <col min="5" max="5" width="14.5703125" customWidth="1"/>
    <col min="6" max="6" width="17.42578125" customWidth="1"/>
    <col min="7" max="7" width="15.28515625" customWidth="1"/>
    <col min="8" max="8" width="17.85546875" customWidth="1"/>
    <col min="9" max="9" width="21.140625" customWidth="1"/>
    <col min="10" max="10" width="25" customWidth="1"/>
  </cols>
  <sheetData>
    <row r="1" spans="2:13" ht="98.25" customHeight="1">
      <c r="B1" s="14" t="s">
        <v>61</v>
      </c>
      <c r="C1" s="14"/>
      <c r="D1" s="14"/>
      <c r="E1" s="14"/>
      <c r="F1" s="14"/>
      <c r="G1" s="14"/>
      <c r="H1" s="14"/>
      <c r="I1" s="14"/>
      <c r="J1" s="14"/>
    </row>
    <row r="2" spans="2:13" ht="120" customHeight="1">
      <c r="B2" s="1" t="s">
        <v>0</v>
      </c>
      <c r="C2" s="1" t="s">
        <v>1</v>
      </c>
      <c r="D2" s="1" t="s">
        <v>2</v>
      </c>
      <c r="E2" s="1" t="s">
        <v>3</v>
      </c>
      <c r="F2" s="1" t="s">
        <v>53</v>
      </c>
      <c r="G2" s="1" t="s">
        <v>62</v>
      </c>
      <c r="H2" s="1" t="s">
        <v>54</v>
      </c>
      <c r="I2" s="1" t="s">
        <v>4</v>
      </c>
      <c r="J2" s="1" t="s">
        <v>5</v>
      </c>
      <c r="L2" s="10"/>
      <c r="M2" s="10"/>
    </row>
    <row r="3" spans="2:13" ht="15.75">
      <c r="B3" s="11" t="s">
        <v>10</v>
      </c>
      <c r="C3" s="12"/>
      <c r="D3" s="12"/>
      <c r="E3" s="12"/>
      <c r="F3" s="12"/>
      <c r="G3" s="12"/>
      <c r="H3" s="12"/>
      <c r="I3" s="12"/>
      <c r="J3" s="13"/>
    </row>
    <row r="4" spans="2:13" ht="94.5">
      <c r="B4" s="2">
        <v>1</v>
      </c>
      <c r="C4" s="3" t="s">
        <v>11</v>
      </c>
      <c r="D4" s="3" t="s">
        <v>22</v>
      </c>
      <c r="E4" s="3" t="s">
        <v>6</v>
      </c>
      <c r="F4" s="4">
        <f>57000000+(57000000*5%)</f>
        <v>59850000</v>
      </c>
      <c r="G4" s="3">
        <f>F4/8210</f>
        <v>7289.8903775883073</v>
      </c>
      <c r="H4" s="3" t="s">
        <v>69</v>
      </c>
      <c r="I4" s="3" t="s">
        <v>12</v>
      </c>
      <c r="J4" s="5"/>
    </row>
    <row r="5" spans="2:13" ht="78.75">
      <c r="B5" s="2">
        <f>B4+1</f>
        <v>2</v>
      </c>
      <c r="C5" s="3" t="s">
        <v>11</v>
      </c>
      <c r="D5" s="3" t="s">
        <v>23</v>
      </c>
      <c r="E5" s="3" t="s">
        <v>6</v>
      </c>
      <c r="F5" s="4">
        <f>45000000+(45000000*5%)</f>
        <v>47250000</v>
      </c>
      <c r="G5" s="3">
        <f>F5/8210</f>
        <v>5755.1766138855055</v>
      </c>
      <c r="H5" s="3" t="s">
        <v>69</v>
      </c>
      <c r="I5" s="3" t="s">
        <v>12</v>
      </c>
      <c r="J5" s="5"/>
    </row>
    <row r="6" spans="2:13" ht="63">
      <c r="B6" s="2">
        <f t="shared" ref="B6:B17" si="0">B5+1</f>
        <v>3</v>
      </c>
      <c r="C6" s="3" t="s">
        <v>11</v>
      </c>
      <c r="D6" s="3" t="s">
        <v>24</v>
      </c>
      <c r="E6" s="3" t="s">
        <v>6</v>
      </c>
      <c r="F6" s="4">
        <f>34000000+(34000000*5%)</f>
        <v>35700000</v>
      </c>
      <c r="G6" s="3">
        <f>F6/8210</f>
        <v>4348.3556638246046</v>
      </c>
      <c r="H6" s="3" t="s">
        <v>69</v>
      </c>
      <c r="I6" s="3" t="s">
        <v>12</v>
      </c>
      <c r="J6" s="5"/>
    </row>
    <row r="7" spans="2:13" ht="78.75">
      <c r="B7" s="2">
        <f t="shared" si="0"/>
        <v>4</v>
      </c>
      <c r="C7" s="3" t="s">
        <v>11</v>
      </c>
      <c r="D7" s="3" t="s">
        <v>55</v>
      </c>
      <c r="E7" s="3" t="s">
        <v>6</v>
      </c>
      <c r="F7" s="4">
        <f>26000000+(26000000*5%)</f>
        <v>27300000</v>
      </c>
      <c r="G7" s="3">
        <f>F7/8210</f>
        <v>3325.2131546894034</v>
      </c>
      <c r="H7" s="3" t="s">
        <v>69</v>
      </c>
      <c r="I7" s="3" t="s">
        <v>12</v>
      </c>
      <c r="J7" s="5"/>
    </row>
    <row r="8" spans="2:13" ht="63">
      <c r="B8" s="2">
        <f t="shared" si="0"/>
        <v>5</v>
      </c>
      <c r="C8" s="3" t="s">
        <v>13</v>
      </c>
      <c r="D8" s="3" t="s">
        <v>25</v>
      </c>
      <c r="E8" s="3" t="s">
        <v>6</v>
      </c>
      <c r="F8" s="4">
        <f>7200000+(7200000*5%)</f>
        <v>7560000</v>
      </c>
      <c r="G8" s="3">
        <f t="shared" ref="G8:G11" si="1">F8/8210</f>
        <v>920.82825822168093</v>
      </c>
      <c r="H8" s="3" t="s">
        <v>69</v>
      </c>
      <c r="I8" s="3" t="s">
        <v>14</v>
      </c>
      <c r="J8" s="5"/>
    </row>
    <row r="9" spans="2:13" ht="63">
      <c r="B9" s="2">
        <f t="shared" si="0"/>
        <v>6</v>
      </c>
      <c r="C9" s="3" t="s">
        <v>13</v>
      </c>
      <c r="D9" s="3" t="s">
        <v>26</v>
      </c>
      <c r="E9" s="3" t="s">
        <v>6</v>
      </c>
      <c r="F9" s="4">
        <f>7700000+(7700000*5%)</f>
        <v>8085000</v>
      </c>
      <c r="G9" s="3">
        <f t="shared" si="1"/>
        <v>984.77466504263089</v>
      </c>
      <c r="H9" s="3" t="s">
        <v>69</v>
      </c>
      <c r="I9" s="3" t="s">
        <v>14</v>
      </c>
      <c r="J9" s="5"/>
    </row>
    <row r="10" spans="2:13" ht="63">
      <c r="B10" s="2">
        <f>B9+1</f>
        <v>7</v>
      </c>
      <c r="C10" s="3" t="s">
        <v>13</v>
      </c>
      <c r="D10" s="3" t="s">
        <v>27</v>
      </c>
      <c r="E10" s="3" t="s">
        <v>6</v>
      </c>
      <c r="F10" s="4"/>
      <c r="G10" s="3"/>
      <c r="H10" s="3" t="s">
        <v>69</v>
      </c>
      <c r="I10" s="3" t="s">
        <v>14</v>
      </c>
      <c r="J10" s="5"/>
    </row>
    <row r="11" spans="2:13" ht="80.25" customHeight="1">
      <c r="B11" s="2">
        <f t="shared" si="0"/>
        <v>8</v>
      </c>
      <c r="C11" s="3" t="s">
        <v>13</v>
      </c>
      <c r="D11" s="3" t="s">
        <v>28</v>
      </c>
      <c r="E11" s="3" t="s">
        <v>6</v>
      </c>
      <c r="F11" s="4">
        <f>4500000+(4500000*5%)</f>
        <v>4725000</v>
      </c>
      <c r="G11" s="3">
        <f t="shared" si="1"/>
        <v>575.51766138855055</v>
      </c>
      <c r="H11" s="3" t="s">
        <v>69</v>
      </c>
      <c r="I11" s="3" t="s">
        <v>14</v>
      </c>
      <c r="J11" s="5"/>
    </row>
    <row r="12" spans="2:13" ht="66.75" customHeight="1">
      <c r="B12" s="2">
        <v>9</v>
      </c>
      <c r="C12" s="3" t="s">
        <v>15</v>
      </c>
      <c r="D12" s="3" t="s">
        <v>58</v>
      </c>
      <c r="E12" s="3" t="s">
        <v>6</v>
      </c>
      <c r="F12" s="4">
        <f>50000000+(50000000*5%)</f>
        <v>52500000</v>
      </c>
      <c r="G12" s="3">
        <f t="shared" ref="G12:G17" si="2">F12/8210</f>
        <v>6394.640682095006</v>
      </c>
      <c r="H12" s="3" t="s">
        <v>69</v>
      </c>
      <c r="I12" s="3"/>
      <c r="J12" s="5"/>
    </row>
    <row r="13" spans="2:13" ht="47.25">
      <c r="B13" s="2">
        <v>10</v>
      </c>
      <c r="C13" s="3" t="s">
        <v>15</v>
      </c>
      <c r="D13" s="3" t="s">
        <v>60</v>
      </c>
      <c r="E13" s="3" t="s">
        <v>6</v>
      </c>
      <c r="F13" s="4">
        <f>60000000+(60000000*5%)</f>
        <v>63000000</v>
      </c>
      <c r="G13" s="3">
        <f t="shared" si="2"/>
        <v>7673.568818514007</v>
      </c>
      <c r="H13" s="3" t="s">
        <v>69</v>
      </c>
      <c r="I13" s="3"/>
      <c r="J13" s="5"/>
    </row>
    <row r="14" spans="2:13" ht="47.25">
      <c r="B14" s="2">
        <v>11</v>
      </c>
      <c r="C14" s="3" t="s">
        <v>15</v>
      </c>
      <c r="D14" s="3" t="s">
        <v>59</v>
      </c>
      <c r="E14" s="3" t="s">
        <v>6</v>
      </c>
      <c r="F14" s="4">
        <f>45000000+(45000000*5%)</f>
        <v>47250000</v>
      </c>
      <c r="G14" s="3">
        <f t="shared" si="2"/>
        <v>5755.1766138855055</v>
      </c>
      <c r="H14" s="3" t="s">
        <v>69</v>
      </c>
      <c r="I14" s="3"/>
      <c r="J14" s="5"/>
    </row>
    <row r="15" spans="2:13" ht="47.25">
      <c r="B15" s="2">
        <v>12</v>
      </c>
      <c r="C15" s="3" t="s">
        <v>15</v>
      </c>
      <c r="D15" s="3" t="s">
        <v>29</v>
      </c>
      <c r="E15" s="3" t="s">
        <v>6</v>
      </c>
      <c r="F15" s="4">
        <f>50000000+(50000000*5%)</f>
        <v>52500000</v>
      </c>
      <c r="G15" s="3">
        <f t="shared" si="2"/>
        <v>6394.640682095006</v>
      </c>
      <c r="H15" s="3" t="s">
        <v>69</v>
      </c>
      <c r="I15" s="3" t="s">
        <v>16</v>
      </c>
      <c r="J15" s="5"/>
    </row>
    <row r="16" spans="2:13" ht="63" customHeight="1">
      <c r="B16" s="2">
        <v>13</v>
      </c>
      <c r="C16" s="3" t="s">
        <v>15</v>
      </c>
      <c r="D16" s="3" t="s">
        <v>30</v>
      </c>
      <c r="E16" s="3" t="s">
        <v>6</v>
      </c>
      <c r="F16" s="4">
        <f>45000000+(45000000*5%)</f>
        <v>47250000</v>
      </c>
      <c r="G16" s="3">
        <f t="shared" si="2"/>
        <v>5755.1766138855055</v>
      </c>
      <c r="H16" s="3" t="s">
        <v>69</v>
      </c>
      <c r="I16" s="3" t="s">
        <v>16</v>
      </c>
      <c r="J16" s="5"/>
    </row>
    <row r="17" spans="2:10" ht="60.75" customHeight="1">
      <c r="B17" s="2">
        <f t="shared" si="0"/>
        <v>14</v>
      </c>
      <c r="C17" s="3" t="s">
        <v>15</v>
      </c>
      <c r="D17" s="3" t="s">
        <v>31</v>
      </c>
      <c r="E17" s="3" t="s">
        <v>6</v>
      </c>
      <c r="F17" s="4">
        <f>400000000+(400000000*5%)</f>
        <v>420000000</v>
      </c>
      <c r="G17" s="3">
        <f t="shared" si="2"/>
        <v>51157.125456760048</v>
      </c>
      <c r="H17" s="3" t="s">
        <v>69</v>
      </c>
      <c r="I17" s="3" t="s">
        <v>16</v>
      </c>
      <c r="J17" s="5"/>
    </row>
    <row r="18" spans="2:10" ht="15.75" customHeight="1">
      <c r="B18" s="11" t="s">
        <v>17</v>
      </c>
      <c r="C18" s="12"/>
      <c r="D18" s="12"/>
      <c r="E18" s="12"/>
      <c r="F18" s="12"/>
      <c r="G18" s="12"/>
      <c r="H18" s="12"/>
      <c r="I18" s="12"/>
      <c r="J18" s="13"/>
    </row>
    <row r="19" spans="2:10" ht="47.25">
      <c r="B19" s="2">
        <v>1</v>
      </c>
      <c r="C19" s="3" t="s">
        <v>18</v>
      </c>
      <c r="D19" s="3" t="s">
        <v>32</v>
      </c>
      <c r="E19" s="3" t="s">
        <v>6</v>
      </c>
      <c r="F19" s="4">
        <f>16000000+(16000000*5%)</f>
        <v>16800000</v>
      </c>
      <c r="G19" s="3">
        <f>F19/8210</f>
        <v>2046.2850182704019</v>
      </c>
      <c r="H19" s="3" t="s">
        <v>69</v>
      </c>
      <c r="I19" s="3" t="s">
        <v>12</v>
      </c>
      <c r="J19" s="5"/>
    </row>
    <row r="20" spans="2:10" ht="47.25">
      <c r="B20" s="2">
        <f>B19+1</f>
        <v>2</v>
      </c>
      <c r="C20" s="3" t="s">
        <v>18</v>
      </c>
      <c r="D20" s="3" t="s">
        <v>32</v>
      </c>
      <c r="E20" s="3" t="s">
        <v>6</v>
      </c>
      <c r="F20" s="4"/>
      <c r="G20" s="3"/>
      <c r="H20" s="3" t="s">
        <v>69</v>
      </c>
      <c r="I20" s="3" t="s">
        <v>12</v>
      </c>
      <c r="J20" s="5"/>
    </row>
    <row r="21" spans="2:10" ht="47.25">
      <c r="B21" s="2">
        <f>B20+1</f>
        <v>3</v>
      </c>
      <c r="C21" s="3" t="s">
        <v>18</v>
      </c>
      <c r="D21" s="3" t="s">
        <v>33</v>
      </c>
      <c r="E21" s="3" t="s">
        <v>6</v>
      </c>
      <c r="F21" s="4">
        <f>9500000+(9500000*5%)</f>
        <v>9975000</v>
      </c>
      <c r="G21" s="3">
        <f>F21/8210</f>
        <v>1214.9817295980511</v>
      </c>
      <c r="H21" s="3" t="s">
        <v>69</v>
      </c>
      <c r="I21" s="3" t="s">
        <v>12</v>
      </c>
      <c r="J21" s="5"/>
    </row>
    <row r="22" spans="2:10" ht="47.25">
      <c r="B22" s="2">
        <f t="shared" ref="B22:B44" si="3">B21+1</f>
        <v>4</v>
      </c>
      <c r="C22" s="3" t="s">
        <v>18</v>
      </c>
      <c r="D22" s="3" t="s">
        <v>34</v>
      </c>
      <c r="E22" s="3" t="s">
        <v>6</v>
      </c>
      <c r="F22" s="4">
        <f>6500000+(6500000*5%)</f>
        <v>6825000</v>
      </c>
      <c r="G22" s="3">
        <f>F22/8210</f>
        <v>831.30328867235085</v>
      </c>
      <c r="H22" s="3" t="s">
        <v>69</v>
      </c>
      <c r="I22" s="3" t="s">
        <v>12</v>
      </c>
      <c r="J22" s="5"/>
    </row>
    <row r="23" spans="2:10" ht="47.25">
      <c r="B23" s="2">
        <f t="shared" si="3"/>
        <v>5</v>
      </c>
      <c r="C23" s="3" t="s">
        <v>18</v>
      </c>
      <c r="D23" s="3" t="s">
        <v>35</v>
      </c>
      <c r="E23" s="3" t="s">
        <v>6</v>
      </c>
      <c r="F23" s="4"/>
      <c r="G23" s="3"/>
      <c r="H23" s="3" t="s">
        <v>69</v>
      </c>
      <c r="I23" s="3" t="s">
        <v>12</v>
      </c>
      <c r="J23" s="5"/>
    </row>
    <row r="24" spans="2:10" ht="47.25">
      <c r="B24" s="2">
        <f t="shared" si="3"/>
        <v>6</v>
      </c>
      <c r="C24" s="3" t="s">
        <v>18</v>
      </c>
      <c r="D24" s="3" t="s">
        <v>36</v>
      </c>
      <c r="E24" s="3" t="s">
        <v>6</v>
      </c>
      <c r="F24" s="4"/>
      <c r="G24" s="3"/>
      <c r="H24" s="3" t="s">
        <v>69</v>
      </c>
      <c r="I24" s="3" t="s">
        <v>12</v>
      </c>
      <c r="J24" s="5"/>
    </row>
    <row r="25" spans="2:10" ht="47.25">
      <c r="B25" s="2">
        <f t="shared" si="3"/>
        <v>7</v>
      </c>
      <c r="C25" s="3" t="s">
        <v>18</v>
      </c>
      <c r="D25" s="3" t="s">
        <v>37</v>
      </c>
      <c r="E25" s="3" t="s">
        <v>6</v>
      </c>
      <c r="F25" s="4"/>
      <c r="G25" s="3"/>
      <c r="H25" s="3" t="s">
        <v>69</v>
      </c>
      <c r="I25" s="3" t="s">
        <v>12</v>
      </c>
      <c r="J25" s="5"/>
    </row>
    <row r="26" spans="2:10" ht="63">
      <c r="B26" s="2">
        <f t="shared" si="3"/>
        <v>8</v>
      </c>
      <c r="C26" s="3" t="s">
        <v>19</v>
      </c>
      <c r="D26" s="3" t="s">
        <v>38</v>
      </c>
      <c r="E26" s="3" t="s">
        <v>6</v>
      </c>
      <c r="F26" s="4">
        <f>12000000+(12000000*5%)</f>
        <v>12600000</v>
      </c>
      <c r="G26" s="3">
        <f>F26/8210</f>
        <v>1534.7137637028015</v>
      </c>
      <c r="H26" s="3" t="s">
        <v>69</v>
      </c>
      <c r="I26" s="3" t="s">
        <v>12</v>
      </c>
      <c r="J26" s="5"/>
    </row>
    <row r="27" spans="2:10" ht="63">
      <c r="B27" s="2">
        <f t="shared" si="3"/>
        <v>9</v>
      </c>
      <c r="C27" s="3" t="s">
        <v>19</v>
      </c>
      <c r="D27" s="3" t="s">
        <v>39</v>
      </c>
      <c r="E27" s="3" t="s">
        <v>6</v>
      </c>
      <c r="F27" s="4">
        <f>9500000+(9500000*5%)</f>
        <v>9975000</v>
      </c>
      <c r="G27" s="3">
        <f>F27/8210</f>
        <v>1214.9817295980511</v>
      </c>
      <c r="H27" s="3" t="s">
        <v>69</v>
      </c>
      <c r="I27" s="3" t="s">
        <v>12</v>
      </c>
      <c r="J27" s="5"/>
    </row>
    <row r="28" spans="2:10" ht="63">
      <c r="B28" s="2">
        <f t="shared" si="3"/>
        <v>10</v>
      </c>
      <c r="C28" s="3" t="s">
        <v>19</v>
      </c>
      <c r="D28" s="3" t="s">
        <v>40</v>
      </c>
      <c r="E28" s="3" t="s">
        <v>6</v>
      </c>
      <c r="F28" s="4"/>
      <c r="G28" s="3"/>
      <c r="H28" s="3" t="s">
        <v>69</v>
      </c>
      <c r="I28" s="3" t="s">
        <v>12</v>
      </c>
      <c r="J28" s="5"/>
    </row>
    <row r="29" spans="2:10" ht="64.5" customHeight="1">
      <c r="B29" s="2">
        <f t="shared" si="3"/>
        <v>11</v>
      </c>
      <c r="C29" s="3" t="s">
        <v>19</v>
      </c>
      <c r="D29" s="3" t="s">
        <v>41</v>
      </c>
      <c r="E29" s="3" t="s">
        <v>6</v>
      </c>
      <c r="F29" s="4"/>
      <c r="G29" s="3"/>
      <c r="H29" s="3" t="s">
        <v>69</v>
      </c>
      <c r="I29" s="3" t="s">
        <v>12</v>
      </c>
      <c r="J29" s="5"/>
    </row>
    <row r="30" spans="2:10" ht="63.75" customHeight="1">
      <c r="B30" s="2">
        <f t="shared" si="3"/>
        <v>12</v>
      </c>
      <c r="C30" s="3" t="s">
        <v>20</v>
      </c>
      <c r="D30" s="3" t="s">
        <v>42</v>
      </c>
      <c r="E30" s="3" t="s">
        <v>6</v>
      </c>
      <c r="F30" s="4">
        <f>85000000+(85000000*5%)</f>
        <v>89250000</v>
      </c>
      <c r="G30" s="3">
        <f t="shared" ref="G30:G35" si="4">F30/8210</f>
        <v>10870.88915956151</v>
      </c>
      <c r="H30" s="3" t="s">
        <v>69</v>
      </c>
      <c r="I30" s="3" t="s">
        <v>12</v>
      </c>
      <c r="J30" s="5"/>
    </row>
    <row r="31" spans="2:10" ht="66.75" customHeight="1">
      <c r="B31" s="2">
        <f>B30+1</f>
        <v>13</v>
      </c>
      <c r="C31" s="3" t="s">
        <v>20</v>
      </c>
      <c r="D31" s="3" t="s">
        <v>43</v>
      </c>
      <c r="E31" s="3" t="s">
        <v>6</v>
      </c>
      <c r="F31" s="4">
        <f>73000000+(73000000*5%)</f>
        <v>76650000</v>
      </c>
      <c r="G31" s="3">
        <f t="shared" si="4"/>
        <v>9336.1753958587087</v>
      </c>
      <c r="H31" s="3" t="s">
        <v>69</v>
      </c>
      <c r="I31" s="3" t="s">
        <v>12</v>
      </c>
      <c r="J31" s="5"/>
    </row>
    <row r="32" spans="2:10" ht="66" customHeight="1">
      <c r="B32" s="2">
        <v>14</v>
      </c>
      <c r="C32" s="3" t="s">
        <v>20</v>
      </c>
      <c r="D32" s="3" t="s">
        <v>57</v>
      </c>
      <c r="E32" s="3" t="s">
        <v>6</v>
      </c>
      <c r="F32" s="4">
        <f>70000000+(70000000*5%)</f>
        <v>73500000</v>
      </c>
      <c r="G32" s="3">
        <f t="shared" si="4"/>
        <v>8952.496954933009</v>
      </c>
      <c r="H32" s="3" t="s">
        <v>69</v>
      </c>
      <c r="I32" s="3" t="s">
        <v>12</v>
      </c>
      <c r="J32" s="5"/>
    </row>
    <row r="33" spans="2:10" ht="77.25" customHeight="1">
      <c r="B33" s="2">
        <v>15</v>
      </c>
      <c r="C33" s="3" t="s">
        <v>20</v>
      </c>
      <c r="D33" s="3" t="s">
        <v>57</v>
      </c>
      <c r="E33" s="3" t="s">
        <v>6</v>
      </c>
      <c r="F33" s="4">
        <f>63000000+(63000000*5%)</f>
        <v>66150000</v>
      </c>
      <c r="G33" s="3">
        <f t="shared" si="4"/>
        <v>8057.2472594397077</v>
      </c>
      <c r="H33" s="3" t="s">
        <v>69</v>
      </c>
      <c r="I33" s="3" t="s">
        <v>12</v>
      </c>
      <c r="J33" s="5"/>
    </row>
    <row r="34" spans="2:10" ht="84" customHeight="1">
      <c r="B34" s="2">
        <v>16</v>
      </c>
      <c r="C34" s="3" t="s">
        <v>20</v>
      </c>
      <c r="D34" s="3" t="s">
        <v>57</v>
      </c>
      <c r="E34" s="3" t="s">
        <v>6</v>
      </c>
      <c r="F34" s="4">
        <f>55000000+(55000000*5%)</f>
        <v>57750000</v>
      </c>
      <c r="G34" s="3">
        <f t="shared" si="4"/>
        <v>7034.1047503045065</v>
      </c>
      <c r="H34" s="3" t="s">
        <v>69</v>
      </c>
      <c r="I34" s="3" t="s">
        <v>12</v>
      </c>
      <c r="J34" s="5"/>
    </row>
    <row r="35" spans="2:10" ht="94.5">
      <c r="B35" s="2">
        <v>17</v>
      </c>
      <c r="C35" s="3" t="s">
        <v>20</v>
      </c>
      <c r="D35" s="3" t="s">
        <v>44</v>
      </c>
      <c r="E35" s="3" t="s">
        <v>6</v>
      </c>
      <c r="F35" s="4">
        <f>26000000+(26000000*7%)</f>
        <v>27820000</v>
      </c>
      <c r="G35" s="3">
        <f t="shared" si="4"/>
        <v>3388.5505481120586</v>
      </c>
      <c r="H35" s="3" t="s">
        <v>69</v>
      </c>
      <c r="I35" s="3" t="s">
        <v>12</v>
      </c>
      <c r="J35" s="5"/>
    </row>
    <row r="36" spans="2:10" ht="94.5">
      <c r="B36" s="2">
        <f t="shared" si="3"/>
        <v>18</v>
      </c>
      <c r="C36" s="3" t="s">
        <v>20</v>
      </c>
      <c r="D36" s="3" t="s">
        <v>45</v>
      </c>
      <c r="E36" s="3" t="s">
        <v>6</v>
      </c>
      <c r="F36" s="4"/>
      <c r="G36" s="3"/>
      <c r="H36" s="3" t="s">
        <v>69</v>
      </c>
      <c r="I36" s="3" t="s">
        <v>12</v>
      </c>
      <c r="J36" s="5"/>
    </row>
    <row r="37" spans="2:10" ht="110.25">
      <c r="B37" s="2">
        <f t="shared" si="3"/>
        <v>19</v>
      </c>
      <c r="C37" s="3" t="s">
        <v>20</v>
      </c>
      <c r="D37" s="3" t="s">
        <v>46</v>
      </c>
      <c r="E37" s="3" t="s">
        <v>6</v>
      </c>
      <c r="F37" s="4"/>
      <c r="G37" s="3"/>
      <c r="H37" s="3" t="s">
        <v>69</v>
      </c>
      <c r="I37" s="3" t="s">
        <v>12</v>
      </c>
      <c r="J37" s="5"/>
    </row>
    <row r="38" spans="2:10" ht="63">
      <c r="B38" s="2">
        <f t="shared" si="3"/>
        <v>20</v>
      </c>
      <c r="C38" s="3" t="s">
        <v>19</v>
      </c>
      <c r="D38" s="3" t="s">
        <v>47</v>
      </c>
      <c r="E38" s="3" t="s">
        <v>6</v>
      </c>
      <c r="F38" s="4"/>
      <c r="G38" s="3"/>
      <c r="H38" s="3" t="s">
        <v>69</v>
      </c>
      <c r="I38" s="3" t="s">
        <v>12</v>
      </c>
      <c r="J38" s="5"/>
    </row>
    <row r="39" spans="2:10" ht="46.5" customHeight="1">
      <c r="B39" s="2">
        <f t="shared" si="3"/>
        <v>21</v>
      </c>
      <c r="C39" s="3" t="s">
        <v>19</v>
      </c>
      <c r="D39" s="3" t="s">
        <v>48</v>
      </c>
      <c r="E39" s="3" t="s">
        <v>6</v>
      </c>
      <c r="F39" s="4">
        <f>23000000+(23000000*5%)</f>
        <v>24150000</v>
      </c>
      <c r="G39" s="3">
        <f>F39/8210</f>
        <v>2941.5347137637027</v>
      </c>
      <c r="H39" s="3" t="s">
        <v>69</v>
      </c>
      <c r="I39" s="3" t="s">
        <v>12</v>
      </c>
      <c r="J39" s="5"/>
    </row>
    <row r="40" spans="2:10" ht="57" customHeight="1">
      <c r="B40" s="2">
        <f t="shared" si="3"/>
        <v>22</v>
      </c>
      <c r="C40" s="3" t="s">
        <v>19</v>
      </c>
      <c r="D40" s="3" t="s">
        <v>49</v>
      </c>
      <c r="E40" s="3" t="s">
        <v>6</v>
      </c>
      <c r="F40" s="4">
        <f>20000000+(20000000*5%)</f>
        <v>21000000</v>
      </c>
      <c r="G40" s="3">
        <f>F40/8210</f>
        <v>2557.8562728380025</v>
      </c>
      <c r="H40" s="3" t="s">
        <v>69</v>
      </c>
      <c r="I40" s="3" t="s">
        <v>12</v>
      </c>
      <c r="J40" s="5"/>
    </row>
    <row r="41" spans="2:10" ht="63">
      <c r="B41" s="2">
        <f t="shared" si="3"/>
        <v>23</v>
      </c>
      <c r="C41" s="3" t="s">
        <v>19</v>
      </c>
      <c r="D41" s="3" t="s">
        <v>50</v>
      </c>
      <c r="E41" s="3" t="s">
        <v>6</v>
      </c>
      <c r="F41" s="4"/>
      <c r="G41" s="3"/>
      <c r="H41" s="3" t="s">
        <v>69</v>
      </c>
      <c r="I41" s="3" t="s">
        <v>12</v>
      </c>
      <c r="J41" s="5"/>
    </row>
    <row r="42" spans="2:10" ht="96.75" customHeight="1">
      <c r="B42" s="2">
        <f t="shared" si="3"/>
        <v>24</v>
      </c>
      <c r="C42" s="3" t="s">
        <v>19</v>
      </c>
      <c r="D42" s="3" t="s">
        <v>51</v>
      </c>
      <c r="E42" s="3" t="s">
        <v>6</v>
      </c>
      <c r="F42" s="4"/>
      <c r="G42" s="3"/>
      <c r="H42" s="3" t="s">
        <v>69</v>
      </c>
      <c r="I42" s="3" t="s">
        <v>12</v>
      </c>
      <c r="J42" s="5"/>
    </row>
    <row r="43" spans="2:10" ht="60.75" customHeight="1">
      <c r="B43" s="2">
        <f t="shared" si="3"/>
        <v>25</v>
      </c>
      <c r="C43" s="3" t="s">
        <v>21</v>
      </c>
      <c r="D43" s="3" t="s">
        <v>52</v>
      </c>
      <c r="E43" s="3" t="s">
        <v>6</v>
      </c>
      <c r="F43" s="4">
        <f>15000000+(15000000*5%)</f>
        <v>15750000</v>
      </c>
      <c r="G43" s="3">
        <f>F43/8210</f>
        <v>1918.3922046285018</v>
      </c>
      <c r="H43" s="3" t="s">
        <v>69</v>
      </c>
      <c r="I43" s="3" t="s">
        <v>12</v>
      </c>
      <c r="J43" s="5"/>
    </row>
    <row r="44" spans="2:10" ht="60" customHeight="1">
      <c r="B44" s="2">
        <f t="shared" si="3"/>
        <v>26</v>
      </c>
      <c r="C44" s="3" t="s">
        <v>21</v>
      </c>
      <c r="D44" s="3" t="s">
        <v>56</v>
      </c>
      <c r="E44" s="3" t="s">
        <v>6</v>
      </c>
      <c r="F44" s="4">
        <f>12000000+(12000000*5%)</f>
        <v>12600000</v>
      </c>
      <c r="G44" s="3">
        <f>F44/8210</f>
        <v>1534.7137637028015</v>
      </c>
      <c r="H44" s="3" t="s">
        <v>69</v>
      </c>
      <c r="I44" s="3" t="s">
        <v>12</v>
      </c>
      <c r="J44" s="5"/>
    </row>
    <row r="45" spans="2:10" ht="60" customHeight="1">
      <c r="B45" s="7">
        <f>B43+1</f>
        <v>26</v>
      </c>
      <c r="C45" s="3" t="s">
        <v>21</v>
      </c>
      <c r="D45" s="3" t="s">
        <v>56</v>
      </c>
      <c r="E45" s="3" t="s">
        <v>6</v>
      </c>
      <c r="F45" s="4">
        <f>800000+(800000*5%)</f>
        <v>840000</v>
      </c>
      <c r="G45" s="3">
        <f>F45/8210</f>
        <v>102.3142509135201</v>
      </c>
      <c r="H45" s="3" t="s">
        <v>69</v>
      </c>
      <c r="I45" s="3" t="s">
        <v>12</v>
      </c>
      <c r="J45" s="5"/>
    </row>
    <row r="46" spans="2:10" ht="21.75" customHeight="1">
      <c r="B46" s="11" t="s">
        <v>68</v>
      </c>
      <c r="C46" s="12"/>
      <c r="D46" s="12"/>
      <c r="E46" s="12"/>
      <c r="F46" s="12"/>
      <c r="G46" s="12"/>
      <c r="H46" s="12"/>
      <c r="I46" s="12"/>
      <c r="J46" s="13"/>
    </row>
    <row r="47" spans="2:10" ht="81" customHeight="1">
      <c r="B47" s="7">
        <v>1</v>
      </c>
      <c r="C47" s="3" t="s">
        <v>64</v>
      </c>
      <c r="D47" s="3" t="s">
        <v>65</v>
      </c>
      <c r="E47" s="3" t="s">
        <v>6</v>
      </c>
      <c r="F47" s="4">
        <f>5500000+(5500000*5%)</f>
        <v>5775000</v>
      </c>
      <c r="G47" s="3">
        <f>F47/8210</f>
        <v>703.4104750304507</v>
      </c>
      <c r="H47" s="3" t="s">
        <v>69</v>
      </c>
      <c r="I47" s="9" t="s">
        <v>7</v>
      </c>
      <c r="J47" s="5"/>
    </row>
    <row r="48" spans="2:10" ht="81" customHeight="1">
      <c r="B48" s="7">
        <v>2</v>
      </c>
      <c r="C48" s="9" t="s">
        <v>8</v>
      </c>
      <c r="D48" s="9" t="s">
        <v>66</v>
      </c>
      <c r="E48" s="3" t="s">
        <v>6</v>
      </c>
      <c r="F48" s="4">
        <f>5600000+(5600000*5%)</f>
        <v>5880000</v>
      </c>
      <c r="G48" s="3">
        <f t="shared" ref="G48:G49" si="5">F48/8210</f>
        <v>716.19975639464064</v>
      </c>
      <c r="H48" s="3" t="s">
        <v>69</v>
      </c>
      <c r="I48" s="9" t="s">
        <v>7</v>
      </c>
      <c r="J48" s="5"/>
    </row>
    <row r="49" spans="2:18" ht="76.5" customHeight="1">
      <c r="B49" s="2">
        <v>3</v>
      </c>
      <c r="C49" s="9" t="s">
        <v>8</v>
      </c>
      <c r="D49" s="9" t="s">
        <v>9</v>
      </c>
      <c r="E49" s="3" t="s">
        <v>6</v>
      </c>
      <c r="F49" s="4">
        <f>8600000+(8600000*5%)</f>
        <v>9030000</v>
      </c>
      <c r="G49" s="3">
        <f t="shared" si="5"/>
        <v>1099.8781973203411</v>
      </c>
      <c r="H49" s="3" t="s">
        <v>69</v>
      </c>
      <c r="I49" s="9" t="s">
        <v>7</v>
      </c>
      <c r="J49" s="5"/>
    </row>
    <row r="51" spans="2:18" ht="18.75">
      <c r="K51" s="6"/>
      <c r="L51" s="6"/>
      <c r="M51" s="6"/>
      <c r="N51" s="6"/>
      <c r="O51" s="6"/>
      <c r="P51" s="6"/>
      <c r="Q51" s="6"/>
      <c r="R51" s="6"/>
    </row>
    <row r="52" spans="2:18" ht="18.75">
      <c r="B52" s="8" t="s">
        <v>67</v>
      </c>
      <c r="C52" s="6"/>
      <c r="D52" s="6"/>
      <c r="E52" s="6"/>
      <c r="F52" s="6"/>
      <c r="G52" s="6"/>
      <c r="H52" s="6"/>
      <c r="I52" s="6"/>
      <c r="J52" s="6"/>
    </row>
    <row r="54" spans="2:18" ht="18.75">
      <c r="B54" s="8" t="s">
        <v>63</v>
      </c>
    </row>
  </sheetData>
  <mergeCells count="4">
    <mergeCell ref="B18:J18"/>
    <mergeCell ref="B3:J3"/>
    <mergeCell ref="B1:J1"/>
    <mergeCell ref="B46:J4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Действительные цены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Rustam X. Mamatqulov</dc:creator>
  <cp:lastModifiedBy>acer</cp:lastModifiedBy>
  <dcterms:created xsi:type="dcterms:W3CDTF">2018-10-12T07:01:13Z</dcterms:created>
  <dcterms:modified xsi:type="dcterms:W3CDTF">2018-10-22T12:15:28Z</dcterms:modified>
</cp:coreProperties>
</file>