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BOLDetails1.xls" sheetId="1" r:id="rId1"/>
  </sheets>
  <calcPr calcId="125725"/>
</workbook>
</file>

<file path=xl/calcChain.xml><?xml version="1.0" encoding="utf-8"?>
<calcChain xmlns="http://schemas.openxmlformats.org/spreadsheetml/2006/main">
  <c r="P99" i="1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</calcChain>
</file>

<file path=xl/sharedStrings.xml><?xml version="1.0" encoding="utf-8"?>
<sst xmlns="http://schemas.openxmlformats.org/spreadsheetml/2006/main" count="5192" uniqueCount="551">
  <si>
    <t>LOCATION</t>
  </si>
  <si>
    <t>LOT #</t>
  </si>
  <si>
    <t>BOL #</t>
  </si>
  <si>
    <t>CATEGORY</t>
  </si>
  <si>
    <t>RETURN TYPE</t>
  </si>
  <si>
    <t># OF PALLETS</t>
  </si>
  <si>
    <t># OF CARTONS</t>
  </si>
  <si>
    <t>TOTAL ORIGINAL COST</t>
  </si>
  <si>
    <t>TOTAL ORIGINAL RETAIL</t>
  </si>
  <si>
    <t># OF UNITS</t>
  </si>
  <si>
    <t>TOTAL CLIENT COST</t>
  </si>
  <si>
    <t>AVG. UNIT CLIENT COST</t>
  </si>
  <si>
    <t>MINOOKA CRC, MINOOKA, IL</t>
  </si>
  <si>
    <t>IMPULSE</t>
  </si>
  <si>
    <t>STORE STOCK</t>
  </si>
  <si>
    <t>TOTAL:</t>
  </si>
  <si>
    <t>DIVISION</t>
  </si>
  <si>
    <t>% OF UNITS</t>
  </si>
  <si>
    <t>CLIENT COST</t>
  </si>
  <si>
    <t>ORIGINAL COST</t>
  </si>
  <si>
    <t>MCY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</si>
  <si>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</si>
  <si>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</si>
  <si>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</si>
  <si>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</si>
  <si>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</si>
  <si>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</si>
  <si>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</si>
  <si>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</si>
  <si>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</si>
  <si>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IMAGE</t>
  </si>
  <si>
    <t>886992097682</t>
  </si>
  <si>
    <t>7 FOR ALL MANKIND SKINNY WHITE-WASH JEANS STARK WHITE 24</t>
  </si>
  <si>
    <t>AU015084A</t>
  </si>
  <si>
    <t>NATURAL</t>
  </si>
  <si>
    <t>SQUARE 24</t>
  </si>
  <si>
    <t>PRMDNM/CASCOL</t>
  </si>
  <si>
    <t>SEVEN FOR ALL MNKND-V F CORPORATION</t>
  </si>
  <si>
    <t>886928235539</t>
  </si>
  <si>
    <t>SPARKLE RAY</t>
  </si>
  <si>
    <t>73CPA</t>
  </si>
  <si>
    <t>BRNOVERFLW</t>
  </si>
  <si>
    <t>8</t>
  </si>
  <si>
    <t>FRENCH CONTCN</t>
  </si>
  <si>
    <t>FRENCH CONNECTION GROUP INC</t>
  </si>
  <si>
    <t>721685677003</t>
  </si>
  <si>
    <t>GUESS LONG-SLEEVE BANDAGE BODY-CON D JET BLACK XL</t>
  </si>
  <si>
    <t>W43R0OZ0WM0</t>
  </si>
  <si>
    <t>SILVER</t>
  </si>
  <si>
    <t>X LARGE</t>
  </si>
  <si>
    <t>GUESS</t>
  </si>
  <si>
    <t>GUESS INC</t>
  </si>
  <si>
    <t>886928294062</t>
  </si>
  <si>
    <t>FRENCH CONNECTION SLEEVELESS BODY-CON DRESS BLACKBLACK 8</t>
  </si>
  <si>
    <t>71DAH</t>
  </si>
  <si>
    <t>BLACK</t>
  </si>
  <si>
    <t>887916183597</t>
  </si>
  <si>
    <t>FRENCH CONNECTION FRENCH CONNECTION PRINTED SHIF BLACK 0</t>
  </si>
  <si>
    <t>711DV</t>
  </si>
  <si>
    <t>0</t>
  </si>
  <si>
    <t>888380121245</t>
  </si>
  <si>
    <t>JOES SKINNY SNAKESKIN-PRINT LEGGING BINX S</t>
  </si>
  <si>
    <t>VMABNX5520</t>
  </si>
  <si>
    <t>S</t>
  </si>
  <si>
    <t>JOE'S JEANS INC</t>
  </si>
  <si>
    <t>888380121252</t>
  </si>
  <si>
    <t>JOES SKINNY SNAKESKIN-PRINT LEGGING BINX M</t>
  </si>
  <si>
    <t>M</t>
  </si>
  <si>
    <t>888374196952</t>
  </si>
  <si>
    <t>FREE PEOPLE NYMA STRAPLESS BANDEAU-NECK TU BLACKIVORY COMBO 4</t>
  </si>
  <si>
    <t>F976Z722</t>
  </si>
  <si>
    <t>4</t>
  </si>
  <si>
    <t>FREE PEOPLE</t>
  </si>
  <si>
    <t>FREE PEOPLE/URBAN OUTFITTERS</t>
  </si>
  <si>
    <t>888374190592</t>
  </si>
  <si>
    <t>FREE PEOPLE SANTA CRUZ BUTTERFLY-SLEEVE V- DUSTY BLUE COMBO S</t>
  </si>
  <si>
    <t>F434Y246</t>
  </si>
  <si>
    <t>BLUE</t>
  </si>
  <si>
    <t>608356525248</t>
  </si>
  <si>
    <t>MAISON JULES EMBROIDERED BELTED TRENCH COAT DEEP TAUPE COMBO L</t>
  </si>
  <si>
    <t>17JS15DPT</t>
  </si>
  <si>
    <t>DARK BEIGE</t>
  </si>
  <si>
    <t>LARGE</t>
  </si>
  <si>
    <t>MAISON J/M&amp;M</t>
  </si>
  <si>
    <t>MAISON JULES-MMG</t>
  </si>
  <si>
    <t>883364512088</t>
  </si>
  <si>
    <t>MISS ME MISS ME STUDDED CROSS BOOTCUT BLUE 30</t>
  </si>
  <si>
    <t>JY7535B2</t>
  </si>
  <si>
    <t>BRIGHTBLUE</t>
  </si>
  <si>
    <t>SQUARE 30</t>
  </si>
  <si>
    <t>CONTEMP DENIM</t>
  </si>
  <si>
    <t>MISS ME/SWEET PEOPLE APPAREL INC</t>
  </si>
  <si>
    <t>636206610127</t>
  </si>
  <si>
    <t>BAR III LONG-SLEEVE EYELASH-KNIT SWEAT BLACK COMBO M</t>
  </si>
  <si>
    <t>14842BCO</t>
  </si>
  <si>
    <t>BAR III RTW</t>
  </si>
  <si>
    <t>BAR III-MMG</t>
  </si>
  <si>
    <t>636206610110</t>
  </si>
  <si>
    <t>BAR III LONG-SLEEVE EYELASH-KNIT SWEAT BLACK COMBO S</t>
  </si>
  <si>
    <t>888951004649</t>
  </si>
  <si>
    <t>GUESS LONG-SLEEVE COWL-NECK SWEATER NAUGHTY NIGHT XS</t>
  </si>
  <si>
    <t>W44R59Z0ZX0</t>
  </si>
  <si>
    <t>XS NO CUP</t>
  </si>
  <si>
    <t>883364622862</t>
  </si>
  <si>
    <t>MISS ME SKINNY DISTRESSED JEANS, BLACK BLACK 25</t>
  </si>
  <si>
    <t>JPD1003SK-4</t>
  </si>
  <si>
    <t>883364622923</t>
  </si>
  <si>
    <t>MISS ME SKINNY DISTRESSED JEANS, BLACK BLACK 31</t>
  </si>
  <si>
    <t>787329781550</t>
  </si>
  <si>
    <t>KENSIE SLEEVELESS LACE-OVERLAY ANIMAL STRING COMBO L</t>
  </si>
  <si>
    <t>KS9K7187</t>
  </si>
  <si>
    <t>WHITE</t>
  </si>
  <si>
    <t>KENSIE</t>
  </si>
  <si>
    <t>KENSIE/G-III APPAREL GROUP</t>
  </si>
  <si>
    <t>828605583304</t>
  </si>
  <si>
    <t>SEQUINED NITE OUT</t>
  </si>
  <si>
    <t>B0223-H59S</t>
  </si>
  <si>
    <t>SANCTUARY</t>
  </si>
  <si>
    <t>SAGE/SANCTUARY CLOTHING INC</t>
  </si>
  <si>
    <t>888602793007</t>
  </si>
  <si>
    <t>DENIM SUPPLY RALPH LAUREN THREE-QUARTER-SLEEVE FLORAL-PR CHEYENNE FLORAL S</t>
  </si>
  <si>
    <t>RLPH DNM&amp;SPLY</t>
  </si>
  <si>
    <t>DENIM &amp; SUPPLY/POLO RALPH LAUREN</t>
  </si>
  <si>
    <t>888000969059</t>
  </si>
  <si>
    <t>DENIM SUPPLY RALPH LAUREN THREE-QUARTER-SLEEVE FLORAL-PR BLACK BOUQUET S</t>
  </si>
  <si>
    <t>888000969066</t>
  </si>
  <si>
    <t>DENIM SUPPLY RALPH LAUREN THREE-QUARTER-SLEEVE FLORAL-PR BLACK BOUQUET XL</t>
  </si>
  <si>
    <t>XL</t>
  </si>
  <si>
    <t>888000961992</t>
  </si>
  <si>
    <t>DENIM SUPPLY RALPH LAUREN BUTTERFLY-SLEEVE FLORAL-PRINT KIMONO FLORAL XL</t>
  </si>
  <si>
    <t>NAVY</t>
  </si>
  <si>
    <t>787329295842</t>
  </si>
  <si>
    <t>KENSIE POLYESTERRAYONSPANDEX, LININ PINE XS</t>
  </si>
  <si>
    <t>KS2K2S51</t>
  </si>
  <si>
    <t>GREEN</t>
  </si>
  <si>
    <t>XS</t>
  </si>
  <si>
    <t>608381156257</t>
  </si>
  <si>
    <t>MAISON JULES SLEEVELESS CROCHET-YOKE LAYERE NAVY STONE XL</t>
  </si>
  <si>
    <t>70039NVS</t>
  </si>
  <si>
    <t>DARK BLUE</t>
  </si>
  <si>
    <t>608381156141</t>
  </si>
  <si>
    <t>MAISON JULES SLEEVELESS CROCHET-YOKE LAYERE PEARL BLUSH M</t>
  </si>
  <si>
    <t>70039PBL</t>
  </si>
  <si>
    <t>BEIGE</t>
  </si>
  <si>
    <t>888951112986</t>
  </si>
  <si>
    <t>GUESS LONG-SLEEVE STUDDED CUTOUT CRO TRUE WHITE L</t>
  </si>
  <si>
    <t>W44Q13K1RA0</t>
  </si>
  <si>
    <t>888951112962</t>
  </si>
  <si>
    <t>GUESS LONG-SLEEVE STUDDED CUTOUT CRO JET BLACK L</t>
  </si>
  <si>
    <t>883666309836</t>
  </si>
  <si>
    <t>GUESS FUZZY INTARSIA-KNIT SCOOP-NECK LIGHT GREY HEATHER MULTI S</t>
  </si>
  <si>
    <t>W33R67Z0RX0</t>
  </si>
  <si>
    <t>CHARCOAL</t>
  </si>
  <si>
    <t>A OR SMALL</t>
  </si>
  <si>
    <t>705282378426</t>
  </si>
  <si>
    <t>FREE PEOPLE SLEEVELESS HIGH-NECK LACE BABY BLACK L</t>
  </si>
  <si>
    <t>F144Y366</t>
  </si>
  <si>
    <t>888374043638</t>
  </si>
  <si>
    <t>FREE PEOPLE FREE PEOPLE TIERED RUFFLE SLIP NUDE COMBO S</t>
  </si>
  <si>
    <t>F744M797</t>
  </si>
  <si>
    <t>LT/PASPINK</t>
  </si>
  <si>
    <t>689439130115</t>
  </si>
  <si>
    <t>MAISON JULES METALLIC-FLECKED EYELASH-KNIT VANILLA ICE COMBO XS</t>
  </si>
  <si>
    <t>20XW14VIC</t>
  </si>
  <si>
    <t>689439130146</t>
  </si>
  <si>
    <t>MAISON JULES METALLIC-FLECKED EYELASH-KNIT VANILLA ICE COMBO L</t>
  </si>
  <si>
    <t>689439130139</t>
  </si>
  <si>
    <t>MAISON JULES METALLIC-FLECKED EYELASH-KNIT VANILLA ICE COMBO M</t>
  </si>
  <si>
    <t>636202592632</t>
  </si>
  <si>
    <t>MAISON JULES V-NECK LONG-SLEEVE CARDIGAN EVENING BLUE M</t>
  </si>
  <si>
    <t>10XF14EBL</t>
  </si>
  <si>
    <t>636206107948</t>
  </si>
  <si>
    <t>MAISON JULES BELTED LACE DRESS DEEP BLACK M</t>
  </si>
  <si>
    <t>26DW14BLK</t>
  </si>
  <si>
    <t>608356147051</t>
  </si>
  <si>
    <t>MAISON JULES FLUTTER-SLEEVE LACE-YOKE PRINT WHITE COMBO XL</t>
  </si>
  <si>
    <t>21DS15WCO</t>
  </si>
  <si>
    <t>843363076721</t>
  </si>
  <si>
    <t>MADE SLEEVELESS HIGH-NECK LACE A-LI NATURALGOLD L</t>
  </si>
  <si>
    <t>MDD101</t>
  </si>
  <si>
    <t>GOLD</t>
  </si>
  <si>
    <t>KIIND OF/S&amp;S</t>
  </si>
  <si>
    <t>MADE/APPARELINE INC</t>
  </si>
  <si>
    <t>888374164012</t>
  </si>
  <si>
    <t>FREE PEOPLE CLARISSAS LONG-SLEEVE MOCK-TU BLACK S</t>
  </si>
  <si>
    <t>F583U318</t>
  </si>
  <si>
    <t>617089680056</t>
  </si>
  <si>
    <t>LUCKY BRAND JEANS JEANS SWEET N STRAIGHT STRAIG OL SUNFLOWER 28L</t>
  </si>
  <si>
    <t>7W11238</t>
  </si>
  <si>
    <t>LUCKYJEANS MS</t>
  </si>
  <si>
    <t>LUCKY BRAND DUNGAREES LLC</t>
  </si>
  <si>
    <t>608356034900</t>
  </si>
  <si>
    <t>MAISON JULES CAP-SLEEVE MIXED-MEDIA FLARED MOONLESS NIGHT COMBO S</t>
  </si>
  <si>
    <t>19DS15GCO</t>
  </si>
  <si>
    <t>GRAY</t>
  </si>
  <si>
    <t>787329173348</t>
  </si>
  <si>
    <t>KENSIE LONG-SLEEVE COWL-NECK DRESS DARK RED COMBO XS</t>
  </si>
  <si>
    <t>KSNK90S8</t>
  </si>
  <si>
    <t>RED</t>
  </si>
  <si>
    <t>608356145545</t>
  </si>
  <si>
    <t>MAISON JULES CAP-SLEEVE LACE-OVERLAY LAYERE DUSTY CEDAR COMBO XS</t>
  </si>
  <si>
    <t>01DS15DCC</t>
  </si>
  <si>
    <t>803049093183</t>
  </si>
  <si>
    <t>LUCKY BRAND JEANS STRIPED CROCHET-INSET SWEATER HEATHER GREY XL</t>
  </si>
  <si>
    <t>7W71315</t>
  </si>
  <si>
    <t>MED GRAY</t>
  </si>
  <si>
    <t>700691506620</t>
  </si>
  <si>
    <t>LUCKY BRAND JEANS LOW-RISE BOOTCUT JEANS, DARK P DARK PALEY 32</t>
  </si>
  <si>
    <t>7W12006</t>
  </si>
  <si>
    <t>32X32</t>
  </si>
  <si>
    <t>803049236528</t>
  </si>
  <si>
    <t>LUCKY BRAND JEANS THREE-QUARTER-SLEEVE MIXED-KNI BIKING RED S</t>
  </si>
  <si>
    <t>7W71408</t>
  </si>
  <si>
    <t>794893737920</t>
  </si>
  <si>
    <t>BAR III LONG-SLEEVE V-BACK SPARKLE DRE CHARCOAL COMBO M</t>
  </si>
  <si>
    <t>MDK670CAC</t>
  </si>
  <si>
    <t>BAR III-EDI/NECESSARY OBJECTS</t>
  </si>
  <si>
    <t>888951004281</t>
  </si>
  <si>
    <t>GUESS MID-RISE STUDDED FLEECE SWEATP JET BLACK L</t>
  </si>
  <si>
    <t>W44Q21K1RA0</t>
  </si>
  <si>
    <t>887510079456</t>
  </si>
  <si>
    <t>BAR III THREE-QUARTER-SLEEVE SWEATSHIR CHARCOAL S</t>
  </si>
  <si>
    <t>251001CHC</t>
  </si>
  <si>
    <t>BAR III-EDI/COLLECTIVE CONCEPTS</t>
  </si>
  <si>
    <t>844620135427</t>
  </si>
  <si>
    <t>MAISON JULES ELBOW-SLEEVE FOILED FLARED DRE EGRET COMBO XL</t>
  </si>
  <si>
    <t>7O1514ECO</t>
  </si>
  <si>
    <t>MAISON JULES-EDI/ULTRAPINK</t>
  </si>
  <si>
    <t>888602792390</t>
  </si>
  <si>
    <t>DENIM SUPPLY RALPH LAUREN LACE CAMISOLE POLO BLACK M</t>
  </si>
  <si>
    <t>887510061611</t>
  </si>
  <si>
    <t>MAISON JULES TIERED SHIRTDRESS ANTIQUE WHITE S</t>
  </si>
  <si>
    <t>448401AWH</t>
  </si>
  <si>
    <t>MAISON JULES-EDI/COLLECTIVE CONCPTS</t>
  </si>
  <si>
    <t>888374094791</t>
  </si>
  <si>
    <t>FREE PEOPLE BF SHORT-SLEEVE SCOOP-NECK GRA IVORY XS</t>
  </si>
  <si>
    <t>F129U935</t>
  </si>
  <si>
    <t>888374094821</t>
  </si>
  <si>
    <t>FREE PEOPLE BF SHORT-SLEEVE SCOOP-NECK GRA IVORY L</t>
  </si>
  <si>
    <t>844620138527</t>
  </si>
  <si>
    <t>MAISON JULES SLEEVELESS UMBRELLA-PRINT JUMP BLU NOTTE COMBO XS</t>
  </si>
  <si>
    <t>70152BNM</t>
  </si>
  <si>
    <t>887510085631</t>
  </si>
  <si>
    <t>MAISON JULES LONG-SLEEVE PRINTED STRIPED SH PEACOAT COMBO M</t>
  </si>
  <si>
    <t>393612APCO</t>
  </si>
  <si>
    <t>806256959921</t>
  </si>
  <si>
    <t>BAR III SHORT-SLEEVE STRIPED PERFORATE BLACK COMBO S</t>
  </si>
  <si>
    <t>10039BCO82</t>
  </si>
  <si>
    <t>BAR III-EDI/UNGER FABRIC</t>
  </si>
  <si>
    <t>700291258615</t>
  </si>
  <si>
    <t>KENSIE KENSIE ZIGZAG STRIPED DRESS ASH COMBO XL</t>
  </si>
  <si>
    <t>KS6K9S94</t>
  </si>
  <si>
    <t>822982290114</t>
  </si>
  <si>
    <t>KIIND OF SLEEVELESS SCOOP-NECK TULIP-BA CAVIAR L</t>
  </si>
  <si>
    <t>KIIND OF/GLORIA VANDERBILT</t>
  </si>
  <si>
    <t>608356039578</t>
  </si>
  <si>
    <t>BAR III LONG-SLEEVE LACE-INSET SWEATER SNOW WHITE L</t>
  </si>
  <si>
    <t>15816SNW82</t>
  </si>
  <si>
    <t>806256908660</t>
  </si>
  <si>
    <t>BAR III PRINTED WIDE-LEG SOFT PANTS CLEMATIS BLUE COMBO L</t>
  </si>
  <si>
    <t>W50255PCMB</t>
  </si>
  <si>
    <t>BAR III-EDI/BOG</t>
  </si>
  <si>
    <t>888602032908</t>
  </si>
  <si>
    <t>DENIM SUPPLY RALPH LAUREN SHORT-SLEEVE PRINTED FRINGE T- ANCIENT PRINT L</t>
  </si>
  <si>
    <t>887510094275</t>
  </si>
  <si>
    <t>MAISON JULES THREE-QUARTER-SLEEVE HEART-PRI BLUE NOTE COMBO L</t>
  </si>
  <si>
    <t>90041BNM</t>
  </si>
  <si>
    <t>887510094107</t>
  </si>
  <si>
    <t>MAISON JULES THREE-QUARTER-SLEEVE SPLIT-NEC BLUE NOTE COMBO XL</t>
  </si>
  <si>
    <t>90040BNM</t>
  </si>
  <si>
    <t>608356091231</t>
  </si>
  <si>
    <t>MAISON JULES THREE-QUARTER-SLEEVE STRIPED S CHARCOAL HEATHER COMBO S</t>
  </si>
  <si>
    <t>24DS15CHH</t>
  </si>
  <si>
    <t>886984868528</t>
  </si>
  <si>
    <t>KENSIE SHORT-SLEEVE HIGH-NECK PEPLUM INDIGO MULTI L</t>
  </si>
  <si>
    <t>KS5K4596</t>
  </si>
  <si>
    <t>636202907610</t>
  </si>
  <si>
    <t>MAISON JULES LONG-SLEEVE OPEN-STITCH SWEATE EGG NOG S</t>
  </si>
  <si>
    <t>04XW14EGN</t>
  </si>
  <si>
    <t>844620135731</t>
  </si>
  <si>
    <t>MAISON JULES SLEEVELESS CREW-NECK PRINTED F LOTUS COMBO L</t>
  </si>
  <si>
    <t>7P120JLTC</t>
  </si>
  <si>
    <t>PINKOVERFL</t>
  </si>
  <si>
    <t>636202907771</t>
  </si>
  <si>
    <t>MAISON JULES LONG-SLEEVE OPEN-STITCH SWEATE SHADED SPRUCE L</t>
  </si>
  <si>
    <t>04XW14SDS</t>
  </si>
  <si>
    <t>636202891612</t>
  </si>
  <si>
    <t>MAISON JULES PATCH-POCKET STRIPED SWEATER WINE TASTING XS</t>
  </si>
  <si>
    <t>03XW14WTC</t>
  </si>
  <si>
    <t>689439091393</t>
  </si>
  <si>
    <t>MAISON JULES LONG-SLEEVE OPEN-STITCH SWEATE LOTUS XL</t>
  </si>
  <si>
    <t>04XW14LOT</t>
  </si>
  <si>
    <t>787165395331</t>
  </si>
  <si>
    <t>KIIND OF BEADED-SLEEVE TOP ROYAL L</t>
  </si>
  <si>
    <t>MED BLUE</t>
  </si>
  <si>
    <t>887430969578</t>
  </si>
  <si>
    <t>BAR III BAR III BODY-CON MIDI DRESS MINT LEAF L</t>
  </si>
  <si>
    <t>D006659MLF</t>
  </si>
  <si>
    <t>BAR III-EDI/TOPSON DOWNS</t>
  </si>
  <si>
    <t>636206746833</t>
  </si>
  <si>
    <t>MAISON JULES LONG-SLEEVE LACE-INSET LAYERED GEORGIA PEACH M</t>
  </si>
  <si>
    <t>25KW14GPC</t>
  </si>
  <si>
    <t>MED ORANGE</t>
  </si>
  <si>
    <t>806256978588</t>
  </si>
  <si>
    <t>MAISON JULES MIXED-MEDIA LACE-HEM TOP DEEP BLACK M</t>
  </si>
  <si>
    <t>C3053BLK</t>
  </si>
  <si>
    <t>MAISON JULES-EDI/UNGER FABRIC</t>
  </si>
  <si>
    <t>888374182719</t>
  </si>
  <si>
    <t>FREE PEOPLE FULL BLOSSOM SLEEVELESS PRINTE TEA COMBO XS</t>
  </si>
  <si>
    <t>F014E960</t>
  </si>
  <si>
    <t>LT/PAS BWN</t>
  </si>
  <si>
    <t>608356565381</t>
  </si>
  <si>
    <t>MAISON JULES THREE-QUARTER-SLEEVE V-NECK KN SNOW WHITE S</t>
  </si>
  <si>
    <t>21XS15SNW</t>
  </si>
  <si>
    <t>608356565374</t>
  </si>
  <si>
    <t>MAISON JULES THREE-QUARTER-SLEEVE V-NECK KN SNOW WHITE XS</t>
  </si>
  <si>
    <t>608356565398</t>
  </si>
  <si>
    <t>MAISON JULES THREE-QUARTER-SLEEVE V-NECK KN SNOW WHITE M</t>
  </si>
  <si>
    <t>34402148596</t>
  </si>
  <si>
    <t>GUESS GRAPHIC FRINGE-HEM CROPPED MUS TRUE WHITE S</t>
  </si>
  <si>
    <t>W41P46K19U0</t>
  </si>
  <si>
    <t>704624708242</t>
  </si>
  <si>
    <t>RACHEL RACHEL ROY MID-RISE SKINNY JEANS, TOBACCO TOBACCO 25</t>
  </si>
  <si>
    <t>DARK BROWN</t>
  </si>
  <si>
    <t>RACHEL ROY</t>
  </si>
  <si>
    <t>RACHEL RACHEL ROY/RROPCO LLC</t>
  </si>
  <si>
    <t>8875466983</t>
  </si>
  <si>
    <t>RACHEL RACHEL ROY SLEEVELESS MIXED-MEDIA DRESS CHARCOAL HEATHER GREY XL</t>
  </si>
  <si>
    <t>884918765196</t>
  </si>
  <si>
    <t>MAISON JULES THREE-QUARTER-SLEEVE METALLIC- RED BUD COMBO XS</t>
  </si>
  <si>
    <t>73911BDC</t>
  </si>
  <si>
    <t>MEDIUM RED</t>
  </si>
  <si>
    <t>MAISON JULES-EDI/DISORDERLY KIDSLLC</t>
  </si>
  <si>
    <t>766380742823</t>
  </si>
  <si>
    <t>MAISON JULES SOPHIE SKINNY-LEG PANTS DARKEST OLIVE 8</t>
  </si>
  <si>
    <t>3SCTP08DOL</t>
  </si>
  <si>
    <t>DARK GREEN</t>
  </si>
  <si>
    <t>884918791331</t>
  </si>
  <si>
    <t>MAISON JULES THREE-QUARTER-SLEEVE LACE-INSE OATMEAL L</t>
  </si>
  <si>
    <t>77540OTM</t>
  </si>
  <si>
    <t>MED BEIGE</t>
  </si>
  <si>
    <t>888179825743</t>
  </si>
  <si>
    <t>DENIM SUPPLY RALPH LAUREN FLAG-GRAPHIC SLOUCHY TEE ANTIQUE CREAM-AMERICAN STRIPES XL</t>
  </si>
  <si>
    <t>888602789598</t>
  </si>
  <si>
    <t>DENIM SUPPLY RALPH LAUREN GRAPHIC BOYFRIEND TEE POLO BLACK-BOW ARROW L</t>
  </si>
  <si>
    <t>888602789833</t>
  </si>
  <si>
    <t>DENIM SUPPLY RALPH LAUREN RELAXED-FIT GRAPHIC TEE POLO BLACK-FLOWER HEART USA L</t>
  </si>
  <si>
    <t>888602790105</t>
  </si>
  <si>
    <t>DENIM SUPPLY RALPH LAUREN DISTRESSED AMERICAN FLAG TEE ANTIQUE CREAM-SNAKE FLAG XL</t>
  </si>
  <si>
    <t>888602789857</t>
  </si>
  <si>
    <t>DENIM SUPPLY RALPH LAUREN RELAXED-FIT GRAPHIC TEE POLO BLACK-FLOWER HEART USA S</t>
  </si>
  <si>
    <t>803049026501</t>
  </si>
  <si>
    <t>LUCKY BRAND JEANS LUCKY BRAND STRIPED RACERBACK RED MULTI L</t>
  </si>
  <si>
    <t>7W61767</t>
  </si>
  <si>
    <t>886928305027</t>
  </si>
  <si>
    <t>COSMIC SPARKLE DRS</t>
  </si>
  <si>
    <t>71CTC</t>
  </si>
  <si>
    <t>2</t>
  </si>
  <si>
    <t>887717427647</t>
  </si>
  <si>
    <t>MISKA DOUBLE GGT</t>
  </si>
  <si>
    <t>E0802508</t>
  </si>
  <si>
    <t>BRIGHT GRN</t>
  </si>
  <si>
    <t>DES IMP/AD CL</t>
  </si>
  <si>
    <t>THEORY LLC</t>
  </si>
  <si>
    <t>886992611079</t>
  </si>
  <si>
    <t>7 FOR ALL MANKIND MID-RISE MODERN-STRAIGHT JEANS PRISTINE BLUEBLACK 26</t>
  </si>
  <si>
    <t>AU0397573A</t>
  </si>
  <si>
    <t>886928203804</t>
  </si>
  <si>
    <t>WHIT HONEYCOMB STITCH</t>
  </si>
  <si>
    <t>78CBR</t>
  </si>
  <si>
    <t>886928438848</t>
  </si>
  <si>
    <t>BLAC SIENNA SEQUIN</t>
  </si>
  <si>
    <t>71CTJ</t>
  </si>
  <si>
    <t>12</t>
  </si>
  <si>
    <t>886928438855</t>
  </si>
  <si>
    <t>34402090420</t>
  </si>
  <si>
    <t>GUESS FAUX-LEATHER STAND-COLLAR MOTO JET BLACK M</t>
  </si>
  <si>
    <t>W4322FMU663</t>
  </si>
  <si>
    <t>B OR MED</t>
  </si>
  <si>
    <t>888374180463</t>
  </si>
  <si>
    <t>FREE PEOPLE NOW BUNNY SHORT-SLEEVE COWL-NE GREY COMBO XS</t>
  </si>
  <si>
    <t>F603X663</t>
  </si>
  <si>
    <t>787329817709</t>
  </si>
  <si>
    <t>BLK WM LACE DRESS K74</t>
  </si>
  <si>
    <t>KS9D7274</t>
  </si>
  <si>
    <t>843363063868</t>
  </si>
  <si>
    <t>MADE ELBOW-SLEEVE LAYERED-LOOK TUNI IVORYGOLD M</t>
  </si>
  <si>
    <t>SW613IV</t>
  </si>
  <si>
    <t>886937235841</t>
  </si>
  <si>
    <t>KNIT RLLOV MAXI SKT BLK</t>
  </si>
  <si>
    <t>SSML5492RP</t>
  </si>
  <si>
    <t>KEY ITMS/KNTS</t>
  </si>
  <si>
    <t>SPLENDID/SPLENDID &amp; ELLA DIV VF CON</t>
  </si>
  <si>
    <t>721685069907</t>
  </si>
  <si>
    <t>GUESS LONG-SLEEVE BACK-CUTOUT BLOUSE JET BLACK M</t>
  </si>
  <si>
    <t>W44H69W5XR0</t>
  </si>
  <si>
    <t>885858773678</t>
  </si>
  <si>
    <t>FRENCH CONNECTION SLEEVELESS CUTOUT COLORBLOCKED SILVER COMBO 8</t>
  </si>
  <si>
    <t>71AJP</t>
  </si>
  <si>
    <t>787329176271</t>
  </si>
  <si>
    <t>KENSIE THREE-QUARTER-SLEEVE LACE-INSE WINTER WHITE COMBO L</t>
  </si>
  <si>
    <t>KSNK912S</t>
  </si>
  <si>
    <t>787329176257</t>
  </si>
  <si>
    <t>KENSIE THREE-QUARTER-SLEEVE LACE-INSE WINTER WHITE COMBO S</t>
  </si>
  <si>
    <t>787329176158</t>
  </si>
  <si>
    <t>KENSIE THREE-QUARTER-SLEEVE LACE-INSE POPPY COMBO M</t>
  </si>
  <si>
    <t>787329176165</t>
  </si>
  <si>
    <t>KENSIE THREE-QUARTER-SLEEVE LACE-INSE POPPY COMBO L</t>
  </si>
  <si>
    <t>888602789062</t>
  </si>
  <si>
    <t>DENIM SUPPLY RALPH LAUREN SLOUCHY GRAPHIC SWEATSHIRT POLO BLACK-EAGLE DREAMCATCHER M</t>
  </si>
  <si>
    <t>689439004904</t>
  </si>
  <si>
    <t>BAR III LONG-SLEEVE CHEVRON-KNIT CARDI BEIGE COMBO XXL</t>
  </si>
  <si>
    <t>14837CCB</t>
  </si>
  <si>
    <t>2XL</t>
  </si>
  <si>
    <t>8875847195</t>
  </si>
  <si>
    <t>RACHEL RACHEL ROY THREE-QUARTER-SLEEVE GOLD-LAM BLACK L</t>
  </si>
  <si>
    <t>608381174367</t>
  </si>
  <si>
    <t>SIDE SLIT TNECK SWTR</t>
  </si>
  <si>
    <t>T80019OH82</t>
  </si>
  <si>
    <t>608381174190</t>
  </si>
  <si>
    <t>T80019GC82</t>
  </si>
  <si>
    <t>787329797889</t>
  </si>
  <si>
    <t>KENSIE LONG-SLEEVE COLORBLOCKED DOT-P BLACK XL</t>
  </si>
  <si>
    <t>KS9K7189</t>
  </si>
  <si>
    <t>636206600630</t>
  </si>
  <si>
    <t>BAR III LONG-SLEEVE EYELASH-KNIT CARDI WINTER WHITE S</t>
  </si>
  <si>
    <t>13877WWH</t>
  </si>
  <si>
    <t>794893738514</t>
  </si>
  <si>
    <t>BAR III BROCADE FLARED DRESS COPPER SHINE S</t>
  </si>
  <si>
    <t>MDW667CPS</t>
  </si>
  <si>
    <t>RUSTCOPPER</t>
  </si>
  <si>
    <t>794893738538</t>
  </si>
  <si>
    <t>BAR III BROCADE FLARED DRESS COPPER SHINE L</t>
  </si>
  <si>
    <t>888602794400</t>
  </si>
  <si>
    <t>DENIM SUPPLY RALPH LAUREN LONG-SLEEVE LACE-TRIM MESH HEN ANTIQUE CREAM L</t>
  </si>
  <si>
    <t>636206766282</t>
  </si>
  <si>
    <t>MAISON JULES LONG-SLEEVE LEOPARD EYELASH-KN LOTUS COMBO M</t>
  </si>
  <si>
    <t>22XW14LTC</t>
  </si>
  <si>
    <t>636206108112</t>
  </si>
  <si>
    <t>MAISON JULES METALLIC OMBRE LACE DRESS EGGNOG L</t>
  </si>
  <si>
    <t>15DW14EGN</t>
  </si>
  <si>
    <t>887510075670</t>
  </si>
  <si>
    <t>MAISON JULES SLEEVELESS MIXED-MEDIA DRESS MAHOGANY ROSE COMBO M</t>
  </si>
  <si>
    <t>468801MRS</t>
  </si>
  <si>
    <t>608356096939</t>
  </si>
  <si>
    <t>MAISON JULES SHORT-SLEEVE PRINTED A-LINE DR WHITE COMBO M</t>
  </si>
  <si>
    <t>20DS15WCO</t>
  </si>
  <si>
    <t>787329178633</t>
  </si>
  <si>
    <t>KENSIE LONG-SLEEVE LEOPARD-PRINT PANE GOLD COMBO S</t>
  </si>
  <si>
    <t>KSNK9Y28</t>
  </si>
  <si>
    <t>887430397500</t>
  </si>
  <si>
    <t>BAR III LONG-SLEEVE METALLIC-FLECKED S BLACK M</t>
  </si>
  <si>
    <t>S000506BLK</t>
  </si>
  <si>
    <t>636206765889</t>
  </si>
  <si>
    <t>MAISON JULES SLEEVELESS MIXED-MEDIA FLARED DEEP BLACK S</t>
  </si>
  <si>
    <t>10DW14BLK</t>
  </si>
  <si>
    <t>794893724982</t>
  </si>
  <si>
    <t>CP SLV JCQUARD FF DR ASH ROSE COMBO L</t>
  </si>
  <si>
    <t>MDK605ASC</t>
  </si>
  <si>
    <t>REDOVERFLW</t>
  </si>
  <si>
    <t>8875745521</t>
  </si>
  <si>
    <t>DROPPED NEEDLE PULLOVER</t>
  </si>
  <si>
    <t>DARKPURPLE</t>
  </si>
  <si>
    <t>8875746009</t>
  </si>
  <si>
    <t>RACHEL RACHEL ROY THREE-QUARTER-SLEEVE SCOOP-NEC AFRICAN VIOLET XS</t>
  </si>
  <si>
    <t>LT/PAS PUR</t>
  </si>
  <si>
    <t>689439457236</t>
  </si>
  <si>
    <t>MAISON JULES LONG-SLEEVE METALLIC-FLECKED F LOTUS XL</t>
  </si>
  <si>
    <t>28XW14LOT</t>
  </si>
  <si>
    <t>689439457250</t>
  </si>
  <si>
    <t>MAISON JULES LONG-SLEEVE METALLIC-FLECKED F LOTUS XXL</t>
  </si>
  <si>
    <t>689439457151</t>
  </si>
  <si>
    <t>MAISON JULES LONG-SLEEVE METALLIC-FLECKED F SILVER M</t>
  </si>
  <si>
    <t>28XW14SLV</t>
  </si>
  <si>
    <t>608381173742</t>
  </si>
  <si>
    <t>SIDE ZIP CABLE SWTR</t>
  </si>
  <si>
    <t>T80018WW82</t>
  </si>
  <si>
    <t>887510084245</t>
  </si>
  <si>
    <t>BAR III FLUTTER-SLEEVE SHEATH DRESS ANTHRACITE L</t>
  </si>
  <si>
    <t>10095ANT82</t>
  </si>
  <si>
    <t>888825044016</t>
  </si>
  <si>
    <t>SL STRP SWT BDYCN DR</t>
  </si>
  <si>
    <t>10097BCO82</t>
  </si>
  <si>
    <t>888825038497</t>
  </si>
  <si>
    <t>BAR III SLEEVELESS PRINTED COLORBLOCKE BLACK COMBO L</t>
  </si>
  <si>
    <t>10063BCO82</t>
  </si>
  <si>
    <t>806256944163</t>
  </si>
  <si>
    <t>MAISON JULES LACE MIDI SKIRT DEEP BLACK XS</t>
  </si>
  <si>
    <t>C8099BCO</t>
  </si>
  <si>
    <t>787329235299</t>
  </si>
  <si>
    <t>SPLOTCHY CHEETAH</t>
  </si>
  <si>
    <t>KS0K1S29</t>
  </si>
  <si>
    <t>806256959648</t>
  </si>
  <si>
    <t>BAR III THREE-QUARTER-SLEEVE LAYERED-L ANTHRACITE S</t>
  </si>
  <si>
    <t>10059ANT82</t>
  </si>
  <si>
    <t>887430398675</t>
  </si>
  <si>
    <t>BAR III SLEEVELESS SCOOP-NECK PRINTED NIRVANA COMBO M</t>
  </si>
  <si>
    <t>D007800NIC</t>
  </si>
  <si>
    <t>PURPLE</t>
  </si>
  <si>
    <t>636206735615</t>
  </si>
  <si>
    <t>MAISON JULES THREE-QUARTER SCOOP-NECK A-LIN WINETASTING M</t>
  </si>
  <si>
    <t>24DW14WTA</t>
  </si>
  <si>
    <t>888825038435</t>
  </si>
  <si>
    <t>BAR III SLEEVELESS SNAKESKIN-PRINT FLA BLACK COMBO XL</t>
  </si>
  <si>
    <t>10065BCO82</t>
  </si>
  <si>
    <t>888374175742</t>
  </si>
  <si>
    <t>FREE PEOPLE THREE-QUARTER-SLEEVE RIBBED HE PLUM XS</t>
  </si>
  <si>
    <t>F636U729</t>
  </si>
  <si>
    <t>608356061036</t>
  </si>
  <si>
    <t>MAISON JULES THREE-QUARTER-SLEEVE BIRDSEYE- DAZZLING BLUE COMBO L</t>
  </si>
  <si>
    <t>04XS15DZC</t>
  </si>
  <si>
    <t>636206548260</t>
  </si>
  <si>
    <t>BAR III LONG-SLEEVE DOUBLE-ZIPPER SWEA IVORY XS</t>
  </si>
  <si>
    <t>14801IVR</t>
  </si>
  <si>
    <t>636206050329</t>
  </si>
  <si>
    <t>BAR III LONG-SLEEVE EYELASH-KNIT SWEAT HEATHER GREY L</t>
  </si>
  <si>
    <t>14805LTG</t>
  </si>
  <si>
    <t>636206051470</t>
  </si>
  <si>
    <t>BAR III LONG-SLEEVE EYELASH-KNIT SWEAT ITALIAN PLUM M</t>
  </si>
  <si>
    <t>14805IPL</t>
  </si>
  <si>
    <t>636206548314</t>
  </si>
  <si>
    <t>BAR III LONG-SLEEVE DOUBLE-ZIPPER SWEA IVORY XXL</t>
  </si>
  <si>
    <t>636206547881</t>
  </si>
  <si>
    <t>BAR III LONG-SLEEVE DOUBLE-ZIPPER SWEA PINK CONFECTION XXL</t>
  </si>
  <si>
    <t>14801PCF</t>
  </si>
  <si>
    <t>884918790655</t>
  </si>
  <si>
    <t>MAISON JULES LONG-SLEEVE WAFFLE-KNIT MESH-T DUSTY CEDAR L</t>
  </si>
  <si>
    <t>73066ADCD</t>
  </si>
  <si>
    <t>888374145004</t>
  </si>
  <si>
    <t>FREE PEOPLE SUMMER SPAGHETTI-STRAP LACE-TR IVORY COMBO S</t>
  </si>
  <si>
    <t>F415E355</t>
  </si>
  <si>
    <t>884918786627</t>
  </si>
  <si>
    <t>BAR III LONG-SLEEVE PANELED HIGH-LOW T LOTUS COMBO S</t>
  </si>
  <si>
    <t>30002LOC82</t>
  </si>
  <si>
    <t>BAR III-EDI/DISORDERLY KIDS LLC</t>
  </si>
  <si>
    <t>617171065136</t>
  </si>
  <si>
    <t>COWL DLMN RBBD TUNIC</t>
  </si>
  <si>
    <t>M296RHBSCV</t>
  </si>
  <si>
    <t>BAR III-EDI/NEWPORT APPAREL</t>
  </si>
  <si>
    <t>884918786610</t>
  </si>
  <si>
    <t>BAR III LONG-SLEEVE PANELED HIGH-LOW T LOTUS COMBO XS</t>
  </si>
  <si>
    <t>806256960460</t>
  </si>
  <si>
    <t>ELB SL CBL TXT CRP T</t>
  </si>
  <si>
    <t>30005BRS82</t>
  </si>
  <si>
    <t>806256944019</t>
  </si>
  <si>
    <t>MAISON JULES SLEEVELESS CROPPED LACE TOP DEEP BLACK S</t>
  </si>
  <si>
    <t>C0446BCO</t>
  </si>
  <si>
    <t>787329817310</t>
  </si>
  <si>
    <t>BLK WM CTBL SWEATER K90</t>
  </si>
  <si>
    <t>KS9P5490</t>
  </si>
  <si>
    <t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</si>
</sst>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8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8" fontId="22" fillId="0" borderId="0" xfId="0" applyNumberFormat="1" applyFont="1" applyAlignment="1">
      <alignment horizontal="center" wrapText="1"/>
    </xf>
    <xf numFmtId="1" fontId="22" fillId="0" borderId="0" xfId="0" applyNumberFormat="1" applyFont="1" applyAlignment="1">
      <alignment wrapText="1"/>
    </xf>
    <xf numFmtId="8" fontId="22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workbookViewId="0">
      <selection activeCell="K9" sqref="K9:L164"/>
    </sheetView>
  </sheetViews>
  <sheetFormatPr defaultRowHeight="15"/>
  <cols>
    <col min="1" max="1" customWidth="true" width="14.28515625" collapsed="false"/>
    <col min="2" max="2" customWidth="true" width="53.7109375" collapsed="false"/>
    <col min="3" max="3" customWidth="true" width="15.0" collapsed="false"/>
    <col min="4" max="5" customWidth="true" width="10.85546875" collapsed="false"/>
    <col min="6" max="7" customWidth="true" width="10.28515625" collapsed="false"/>
    <col min="8" max="8" customWidth="true" width="12.5703125" collapsed="false"/>
    <col min="9" max="10" customWidth="true" width="11.42578125" collapsed="false"/>
    <col min="11" max="11" customWidth="true" width="10.85546875" collapsed="false"/>
    <col min="12" max="12" customWidth="true" width="8.5703125" collapsed="false"/>
    <col min="13" max="13" customWidth="true" width="6.42578125" collapsed="false"/>
    <col min="14" max="14" customWidth="true" width="12.140625" collapsed="false"/>
    <col min="15" max="15" bestFit="true" customWidth="true" width="36.5703125" collapsed="false"/>
    <col min="16" max="16" customWidth="true" width="64.28515625" collapsed="false"/>
  </cols>
  <sheetData>
    <row r="1" spans="1:16" s="1" customFormat="1"/>
    <row r="2" spans="1:16" ht="48">
      <c r="A2" s="2" t="s">
        <v>1</v>
      </c>
      <c r="B2" s="2" t="s">
        <v>3</v>
      </c>
      <c r="C2" s="2" t="s">
        <v>4</v>
      </c>
      <c r="D2" s="2" t="s">
        <v>8</v>
      </c>
      <c r="E2" s="13" t="s">
        <v>9</v>
      </c>
      <c r="F2" s="13" t="s">
        <v>10</v>
      </c>
      <c r="G2" s="13" t="s">
        <v>11</v>
      </c>
    </row>
    <row r="3" spans="1:16" ht="24.75">
      <c r="A3" s="4" t="n">
        <v>8282225.0</v>
      </c>
      <c r="B3" s="14" t="s">
        <v>13</v>
      </c>
      <c r="C3" s="16" t="s">
        <v>14</v>
      </c>
      <c r="D3" s="6" t="n">
        <v>14188.0</v>
      </c>
      <c r="E3" s="14" t="n">
        <v>166.0</v>
      </c>
      <c r="F3" s="15" t="n">
        <v>2393.5255</v>
      </c>
      <c r="G3" s="15" t="n">
        <v>14.415000000000001</v>
      </c>
    </row>
    <row r="4" spans="1:16">
      <c r="A4" s="4" t="s">
        <v>550</v>
      </c>
      <c r="B4" s="3" t="s">
        <v>550</v>
      </c>
      <c r="C4" s="4" t="s">
        <v>15</v>
      </c>
      <c r="D4" s="6" t="n">
        <v>14188.0</v>
      </c>
      <c r="E4" s="3" t="n">
        <v>166.0</v>
      </c>
      <c r="F4" s="7" t="n">
        <v>2393.5255</v>
      </c>
      <c r="G4" s="7" t="n">
        <v>14.415000000000001</v>
      </c>
    </row>
    <row r="5" spans="1:16" s="1" customFormat="1"/>
    <row r="6" spans="1:16" ht="24">
      <c r="A6" t="s" s="2">
        <v>21</v>
      </c>
      <c r="B6" t="s" s="2">
        <v>22</v>
      </c>
      <c r="C6" t="s" s="2">
        <v>23</v>
      </c>
      <c r="D6" t="s" s="2">
        <v>19</v>
      </c>
      <c r="E6" t="s" s="2">
        <v>7</v>
      </c>
      <c r="F6" t="s" s="2">
        <v>24</v>
      </c>
      <c r="G6" t="s" s="2">
        <v>8</v>
      </c>
      <c r="H6" t="s" s="2">
        <v>25</v>
      </c>
      <c r="I6" t="s" s="2">
        <v>26</v>
      </c>
      <c r="J6" t="s" s="2">
        <v>27</v>
      </c>
      <c r="K6" t="s" s="13">
        <v>18</v>
      </c>
      <c r="L6" t="s" s="13">
        <v>10</v>
      </c>
      <c r="M6" t="s" s="2">
        <v>16</v>
      </c>
      <c r="N6" t="s" s="2">
        <v>28</v>
      </c>
      <c r="O6" t="s" s="2">
        <v>29</v>
      </c>
      <c r="P6" t="s" s="2">
        <v>30</v>
      </c>
    </row>
    <row r="7" spans="1:16">
      <c r="A7" t="s" s="9">
        <v>31</v>
      </c>
      <c r="B7" t="s" s="3">
        <v>32</v>
      </c>
      <c r="C7" t="n" s="5">
        <v>1.0</v>
      </c>
      <c r="D7" t="n" s="6">
        <v>76.0</v>
      </c>
      <c r="E7" t="n" s="6">
        <v>76.0</v>
      </c>
      <c r="F7" t="n" s="10">
        <v>168.0</v>
      </c>
      <c r="G7" t="n" s="6">
        <v>168.0</v>
      </c>
      <c r="H7" t="s" s="5">
        <v>33</v>
      </c>
      <c r="I7" t="s" s="3">
        <v>34</v>
      </c>
      <c r="J7" t="s" s="11">
        <v>35</v>
      </c>
      <c r="K7" t="n" s="17">
        <v>34.162</v>
      </c>
      <c r="L7" t="n" s="17">
        <v>34.162</v>
      </c>
      <c r="M7" t="s" s="3">
        <v>20</v>
      </c>
      <c r="N7" t="s" s="3">
        <v>36</v>
      </c>
      <c r="O7" t="s" s="3">
        <v>37</v>
      </c>
      <c r="P7" t="s" s="12">
        <f>HYPERLINK("http://slimages.macys.com/is/image/MCY/1442222 ")</f>
      </c>
    </row>
    <row r="8" spans="1:16" s="1" customFormat="1">
      <c r="A8" t="s" s="9">
        <v>38</v>
      </c>
      <c r="B8" t="s" s="3">
        <v>39</v>
      </c>
      <c r="C8" t="n" s="5">
        <v>2.0</v>
      </c>
      <c r="D8" t="n" s="6">
        <v>72.25</v>
      </c>
      <c r="E8" t="n" s="6">
        <v>144.5</v>
      </c>
      <c r="F8" t="n" s="10">
        <v>168.0</v>
      </c>
      <c r="G8" t="n" s="6">
        <v>336.0</v>
      </c>
      <c r="H8" t="s" s="5">
        <v>40</v>
      </c>
      <c r="I8" t="s" s="3">
        <v>41</v>
      </c>
      <c r="J8" t="s" s="11">
        <v>42</v>
      </c>
      <c r="K8" t="n" s="17">
        <v>32.476375000000004</v>
      </c>
      <c r="L8" t="n" s="17">
        <v>64.95275000000001</v>
      </c>
      <c r="M8" t="s" s="3">
        <v>20</v>
      </c>
      <c r="N8" t="s" s="3">
        <v>43</v>
      </c>
      <c r="O8" t="s" s="3">
        <v>44</v>
      </c>
      <c r="P8" t="s" s="12">
        <f>HYPERLINK("http://images.bloomingdales.com/is/image/BLM/8675957 ")</f>
      </c>
    </row>
    <row r="9" spans="1:16" ht="36">
      <c r="A9" s="9" t="s">
        <v>45</v>
      </c>
      <c r="B9" s="3" t="s">
        <v>46</v>
      </c>
      <c r="C9" s="5" t="n">
        <v>1.0</v>
      </c>
      <c r="D9" s="6" t="n">
        <v>68.0</v>
      </c>
      <c r="E9" s="6" t="n">
        <v>68.0</v>
      </c>
      <c r="F9" s="10" t="n">
        <v>138.0</v>
      </c>
      <c r="G9" s="6" t="n">
        <v>138.0</v>
      </c>
      <c r="H9" s="5" t="s">
        <v>47</v>
      </c>
      <c r="I9" s="3" t="s">
        <v>48</v>
      </c>
      <c r="J9" s="11" t="s">
        <v>49</v>
      </c>
      <c r="K9" s="17" t="n">
        <v>30.566</v>
      </c>
      <c r="L9" s="17" t="n">
        <v>30.566</v>
      </c>
      <c r="M9" s="3" t="s">
        <v>20</v>
      </c>
      <c r="N9" s="3" t="s">
        <v>50</v>
      </c>
      <c r="O9" s="3" t="s">
        <v>51</v>
      </c>
      <c r="P9" s="12" t="s">
        <f>HYPERLINK("http://images.bloomingdales.com/is/image/BLM/8626408 ")</f>
      </c>
    </row>
    <row r="10" spans="1:16" ht="24.75">
      <c r="A10" s="9" t="s">
        <v>52</v>
      </c>
      <c r="B10" s="3" t="s">
        <v>53</v>
      </c>
      <c r="C10" s="5" t="n">
        <v>1.0</v>
      </c>
      <c r="D10" s="6" t="n">
        <v>63.75</v>
      </c>
      <c r="E10" s="6" t="n">
        <v>63.75</v>
      </c>
      <c r="F10" s="10" t="n">
        <v>148.0</v>
      </c>
      <c r="G10" s="6" t="n">
        <v>148.0</v>
      </c>
      <c r="H10" s="5" t="s">
        <v>54</v>
      </c>
      <c r="I10" s="3" t="s">
        <v>55</v>
      </c>
      <c r="J10" s="11" t="s">
        <v>42</v>
      </c>
      <c r="K10" s="17" t="n">
        <v>28.655625</v>
      </c>
      <c r="L10" s="17" t="n">
        <v>28.655625</v>
      </c>
      <c r="M10" s="3" t="s">
        <v>20</v>
      </c>
      <c r="N10" s="3" t="s">
        <v>43</v>
      </c>
      <c r="O10" s="3" t="s">
        <v>44</v>
      </c>
      <c r="P10" s="12" t="str">
        <f>HYPERLINK("http://slimages.macys.com/is/image/MCY/2648958 ")</f>
      </c>
    </row>
    <row r="11" spans="1:16" ht="24.75">
      <c r="A11" s="9" t="s">
        <v>56</v>
      </c>
      <c r="B11" s="3" t="s">
        <v>57</v>
      </c>
      <c r="C11" s="5" t="n">
        <v>1.0</v>
      </c>
      <c r="D11" s="6" t="n">
        <v>55.3</v>
      </c>
      <c r="E11" s="6" t="n">
        <v>55.3</v>
      </c>
      <c r="F11" s="10" t="n">
        <v>158.0</v>
      </c>
      <c r="G11" s="6" t="n">
        <v>158.0</v>
      </c>
      <c r="H11" s="5" t="s">
        <v>58</v>
      </c>
      <c r="I11" s="3" t="s">
        <v>55</v>
      </c>
      <c r="J11" s="11" t="s">
        <v>59</v>
      </c>
      <c r="K11" s="17" t="n">
        <v>24.85735</v>
      </c>
      <c r="L11" s="17" t="n">
        <v>24.85735</v>
      </c>
      <c r="M11" s="3" t="s">
        <v>20</v>
      </c>
      <c r="N11" s="3" t="s">
        <v>43</v>
      </c>
      <c r="O11" s="3" t="s">
        <v>44</v>
      </c>
      <c r="P11" s="12" t="str">
        <f>HYPERLINK("http://slimages.macys.com/is/image/MCY/2044834 ")</f>
      </c>
    </row>
    <row r="12" spans="1:16" ht="24.75">
      <c r="A12" s="9" t="s">
        <v>60</v>
      </c>
      <c r="B12" s="3" t="s">
        <v>61</v>
      </c>
      <c r="C12" s="5" t="n">
        <v>1.0</v>
      </c>
      <c r="D12" s="6" t="n">
        <v>55.0</v>
      </c>
      <c r="E12" s="6" t="n">
        <v>55.0</v>
      </c>
      <c r="F12" s="10" t="n">
        <v>120.0</v>
      </c>
      <c r="G12" s="6" t="n">
        <v>120.0</v>
      </c>
      <c r="H12" s="5" t="s">
        <v>62</v>
      </c>
      <c r="I12" s="3" t="s">
        <v>55</v>
      </c>
      <c r="J12" s="11" t="s">
        <v>63</v>
      </c>
      <c r="K12" s="17" t="n">
        <v>24.7225</v>
      </c>
      <c r="L12" s="17" t="n">
        <v>24.7225</v>
      </c>
      <c r="M12" s="3" t="s">
        <v>20</v>
      </c>
      <c r="N12" s="3" t="s">
        <v>36</v>
      </c>
      <c r="O12" s="3" t="s">
        <v>64</v>
      </c>
      <c r="P12" s="12" t="str">
        <f>HYPERLINK("http://slimages.macys.com/is/image/MCY/2495351 ")</f>
      </c>
    </row>
    <row r="13" spans="1:16" ht="24.75">
      <c r="A13" s="9" t="s">
        <v>65</v>
      </c>
      <c r="B13" s="3" t="s">
        <v>66</v>
      </c>
      <c r="C13" s="5" t="n">
        <v>1.0</v>
      </c>
      <c r="D13" s="6" t="n">
        <v>55.0</v>
      </c>
      <c r="E13" s="6" t="n">
        <v>55.0</v>
      </c>
      <c r="F13" s="10" t="n">
        <v>120.0</v>
      </c>
      <c r="G13" s="6" t="n">
        <v>120.0</v>
      </c>
      <c r="H13" s="5" t="s">
        <v>62</v>
      </c>
      <c r="I13" s="3" t="s">
        <v>55</v>
      </c>
      <c r="J13" s="11" t="s">
        <v>67</v>
      </c>
      <c r="K13" s="17" t="n">
        <v>24.7225</v>
      </c>
      <c r="L13" s="17" t="n">
        <v>24.7225</v>
      </c>
      <c r="M13" s="3" t="s">
        <v>20</v>
      </c>
      <c r="N13" s="3" t="s">
        <v>36</v>
      </c>
      <c r="O13" s="3" t="s">
        <v>64</v>
      </c>
      <c r="P13" s="12" t="str">
        <f>HYPERLINK("http://slimages.macys.com/is/image/MCY/2495351 ")</f>
      </c>
    </row>
    <row r="14" spans="1:16" ht="24.75">
      <c r="A14" s="9" t="s">
        <v>68</v>
      </c>
      <c r="B14" s="3" t="s">
        <v>69</v>
      </c>
      <c r="C14" s="5" t="n">
        <v>1.0</v>
      </c>
      <c r="D14" s="6" t="n">
        <v>51.04</v>
      </c>
      <c r="E14" s="6" t="n">
        <v>51.04</v>
      </c>
      <c r="F14" s="10" t="n">
        <v>128.0</v>
      </c>
      <c r="G14" s="6" t="n">
        <v>128.0</v>
      </c>
      <c r="H14" s="5" t="s">
        <v>70</v>
      </c>
      <c r="I14" s="3" t="s">
        <v>55</v>
      </c>
      <c r="J14" s="11" t="s">
        <v>71</v>
      </c>
      <c r="K14" s="17" t="n">
        <v>22.94248</v>
      </c>
      <c r="L14" s="17" t="n">
        <v>22.94248</v>
      </c>
      <c r="M14" s="3" t="s">
        <v>20</v>
      </c>
      <c r="N14" s="3" t="s">
        <v>72</v>
      </c>
      <c r="O14" s="3" t="s">
        <v>73</v>
      </c>
      <c r="P14" s="12" t="str">
        <f>HYPERLINK("http://slimages.macys.com/is/image/MCY/2510499 ")</f>
      </c>
    </row>
    <row r="15" spans="1:16" ht="24.75">
      <c r="A15" s="9" t="s">
        <v>74</v>
      </c>
      <c r="B15" s="3" t="s">
        <v>75</v>
      </c>
      <c r="C15" s="5" t="n">
        <v>1.0</v>
      </c>
      <c r="D15" s="6" t="n">
        <v>51.04</v>
      </c>
      <c r="E15" s="6" t="n">
        <v>51.04</v>
      </c>
      <c r="F15" s="10" t="n">
        <v>128.0</v>
      </c>
      <c r="G15" s="6" t="n">
        <v>128.0</v>
      </c>
      <c r="H15" s="5" t="s">
        <v>76</v>
      </c>
      <c r="I15" s="3" t="s">
        <v>77</v>
      </c>
      <c r="J15" s="11" t="s">
        <v>63</v>
      </c>
      <c r="K15" s="17" t="n">
        <v>22.94248</v>
      </c>
      <c r="L15" s="17" t="n">
        <v>22.94248</v>
      </c>
      <c r="M15" s="3" t="s">
        <v>20</v>
      </c>
      <c r="N15" s="3" t="s">
        <v>72</v>
      </c>
      <c r="O15" s="3" t="s">
        <v>73</v>
      </c>
      <c r="P15" s="12" t="str">
        <f>HYPERLINK("http://slimages.macys.com/is/image/MCY/2522051 ")</f>
      </c>
    </row>
    <row r="16" spans="1:16" ht="24.75">
      <c r="A16" s="9" t="s">
        <v>78</v>
      </c>
      <c r="B16" s="3" t="s">
        <v>79</v>
      </c>
      <c r="C16" s="5" t="n">
        <v>1.0</v>
      </c>
      <c r="D16" s="6" t="n">
        <v>46.04</v>
      </c>
      <c r="E16" s="6" t="n">
        <v>46.04</v>
      </c>
      <c r="F16" s="10" t="n">
        <v>139.5</v>
      </c>
      <c r="G16" s="6" t="n">
        <v>139.5</v>
      </c>
      <c r="H16" s="5" t="s">
        <v>80</v>
      </c>
      <c r="I16" s="3" t="s">
        <v>81</v>
      </c>
      <c r="J16" s="11" t="s">
        <v>82</v>
      </c>
      <c r="K16" s="17" t="n">
        <v>20.69498</v>
      </c>
      <c r="L16" s="17" t="n">
        <v>20.69498</v>
      </c>
      <c r="M16" s="3" t="s">
        <v>20</v>
      </c>
      <c r="N16" s="3" t="s">
        <v>83</v>
      </c>
      <c r="O16" s="3" t="s">
        <v>84</v>
      </c>
      <c r="P16" s="12" t="str">
        <f>HYPERLINK("http://slimages.macys.com/is/image/MCY/2569685 ")</f>
      </c>
    </row>
    <row r="17" spans="1:16" ht="24.75">
      <c r="A17" s="9" t="s">
        <v>85</v>
      </c>
      <c r="B17" s="3" t="s">
        <v>86</v>
      </c>
      <c r="C17" s="5" t="n">
        <v>1.0</v>
      </c>
      <c r="D17" s="6" t="n">
        <v>42.21</v>
      </c>
      <c r="E17" s="6" t="n">
        <v>42.21</v>
      </c>
      <c r="F17" s="10" t="n">
        <v>99.5</v>
      </c>
      <c r="G17" s="6" t="n">
        <v>99.5</v>
      </c>
      <c r="H17" s="5" t="s">
        <v>87</v>
      </c>
      <c r="I17" s="3" t="s">
        <v>88</v>
      </c>
      <c r="J17" s="11" t="s">
        <v>89</v>
      </c>
      <c r="K17" s="17" t="n">
        <v>18.973395</v>
      </c>
      <c r="L17" s="17" t="n">
        <v>18.973395</v>
      </c>
      <c r="M17" s="3" t="s">
        <v>20</v>
      </c>
      <c r="N17" s="3" t="s">
        <v>90</v>
      </c>
      <c r="O17" s="3" t="s">
        <v>91</v>
      </c>
      <c r="P17" s="12" t="str">
        <f>HYPERLINK("http://slimages.macys.com/is/image/MCY/2109095 ")</f>
      </c>
    </row>
    <row r="18" spans="1:16" ht="24.75">
      <c r="A18" s="9" t="s">
        <v>92</v>
      </c>
      <c r="B18" s="3" t="s">
        <v>93</v>
      </c>
      <c r="C18" s="5" t="n">
        <v>3.0</v>
      </c>
      <c r="D18" s="6" t="n">
        <v>39.41</v>
      </c>
      <c r="E18" s="6" t="n">
        <v>118.23</v>
      </c>
      <c r="F18" s="10" t="n">
        <v>89.5</v>
      </c>
      <c r="G18" s="6" t="n">
        <v>268.5</v>
      </c>
      <c r="H18" s="5" t="s">
        <v>94</v>
      </c>
      <c r="I18" s="3" t="s">
        <v>55</v>
      </c>
      <c r="J18" s="11" t="s">
        <v>67</v>
      </c>
      <c r="K18" s="17" t="n">
        <v>17.714795000000002</v>
      </c>
      <c r="L18" s="17" t="n">
        <v>53.14438500000001</v>
      </c>
      <c r="M18" s="3" t="s">
        <v>20</v>
      </c>
      <c r="N18" s="3" t="s">
        <v>95</v>
      </c>
      <c r="O18" s="3" t="s">
        <v>96</v>
      </c>
      <c r="P18" s="12" t="str">
        <f>HYPERLINK("http://slimages.macys.com/is/image/MCY/2495255 ")</f>
      </c>
    </row>
    <row r="19" spans="1:16" ht="24.75">
      <c r="A19" s="9" t="s">
        <v>97</v>
      </c>
      <c r="B19" s="3" t="s">
        <v>98</v>
      </c>
      <c r="C19" s="5" t="n">
        <v>1.0</v>
      </c>
      <c r="D19" s="6" t="n">
        <v>39.41</v>
      </c>
      <c r="E19" s="6" t="n">
        <v>39.41</v>
      </c>
      <c r="F19" s="10" t="n">
        <v>89.5</v>
      </c>
      <c r="G19" s="6" t="n">
        <v>89.5</v>
      </c>
      <c r="H19" s="5" t="s">
        <v>94</v>
      </c>
      <c r="I19" s="3" t="s">
        <v>55</v>
      </c>
      <c r="J19" s="11" t="s">
        <v>63</v>
      </c>
      <c r="K19" s="17" t="n">
        <v>17.714795000000002</v>
      </c>
      <c r="L19" s="17" t="n">
        <v>17.714795000000002</v>
      </c>
      <c r="M19" s="3" t="s">
        <v>20</v>
      </c>
      <c r="N19" s="3" t="s">
        <v>95</v>
      </c>
      <c r="O19" s="3" t="s">
        <v>96</v>
      </c>
      <c r="P19" s="12" t="str">
        <f>HYPERLINK("http://slimages.macys.com/is/image/MCY/2495255 ")</f>
      </c>
    </row>
    <row r="20" spans="1:16" ht="24.75">
      <c r="A20" s="9" t="s">
        <v>99</v>
      </c>
      <c r="B20" s="3" t="s">
        <v>100</v>
      </c>
      <c r="C20" s="5" t="n">
        <v>1.0</v>
      </c>
      <c r="D20" s="6" t="n">
        <v>38.5</v>
      </c>
      <c r="E20" s="6" t="n">
        <v>38.5</v>
      </c>
      <c r="F20" s="10" t="n">
        <v>79.5</v>
      </c>
      <c r="G20" s="6" t="n">
        <v>79.5</v>
      </c>
      <c r="H20" s="5" t="s">
        <v>101</v>
      </c>
      <c r="I20" s="3" t="s">
        <v>48</v>
      </c>
      <c r="J20" s="11" t="s">
        <v>102</v>
      </c>
      <c r="K20" s="17" t="n">
        <v>17.30575</v>
      </c>
      <c r="L20" s="17" t="n">
        <v>17.30575</v>
      </c>
      <c r="M20" s="3" t="s">
        <v>20</v>
      </c>
      <c r="N20" s="3" t="s">
        <v>50</v>
      </c>
      <c r="O20" s="3" t="s">
        <v>51</v>
      </c>
      <c r="P20" s="12" t="str">
        <f>HYPERLINK("http://slimages.macys.com/is/image/MCY/2553266 ")</f>
      </c>
    </row>
    <row r="21" spans="1:16">
      <c r="A21" s="9" t="s">
        <v>103</v>
      </c>
      <c r="B21" s="3" t="s">
        <v>104</v>
      </c>
      <c r="C21" s="5" t="n">
        <v>1.0</v>
      </c>
      <c r="D21" s="6" t="n">
        <v>37.97</v>
      </c>
      <c r="E21" s="6" t="n">
        <v>37.97</v>
      </c>
      <c r="F21" s="10" t="n">
        <v>89.5</v>
      </c>
      <c r="G21" s="6" t="n">
        <v>89.5</v>
      </c>
      <c r="H21" s="5" t="s">
        <v>105</v>
      </c>
      <c r="I21" s="3" t="s">
        <v>55</v>
      </c>
      <c r="J21" s="11" t="s">
        <v>550</v>
      </c>
      <c r="K21" s="17" t="n">
        <v>17.067515</v>
      </c>
      <c r="L21" s="17" t="n">
        <v>17.067515</v>
      </c>
      <c r="M21" s="3" t="s">
        <v>20</v>
      </c>
      <c r="N21" s="3" t="s">
        <v>90</v>
      </c>
      <c r="O21" s="3" t="s">
        <v>91</v>
      </c>
      <c r="P21" s="12" t="str">
        <f>HYPERLINK("http://slimages.macys.com/is/image/MCY/2547865 ")</f>
      </c>
    </row>
    <row r="22" spans="1:16">
      <c r="A22" s="9" t="s">
        <v>106</v>
      </c>
      <c r="B22" s="3" t="s">
        <v>107</v>
      </c>
      <c r="C22" s="5" t="n">
        <v>1.0</v>
      </c>
      <c r="D22" s="6" t="n">
        <v>37.97</v>
      </c>
      <c r="E22" s="6" t="n">
        <v>37.97</v>
      </c>
      <c r="F22" s="10" t="n">
        <v>89.5</v>
      </c>
      <c r="G22" s="6" t="n">
        <v>89.5</v>
      </c>
      <c r="H22" s="5" t="s">
        <v>105</v>
      </c>
      <c r="I22" s="3" t="s">
        <v>55</v>
      </c>
      <c r="J22" s="11" t="s">
        <v>550</v>
      </c>
      <c r="K22" s="17" t="n">
        <v>17.067515</v>
      </c>
      <c r="L22" s="17" t="n">
        <v>17.067515</v>
      </c>
      <c r="M22" s="3" t="s">
        <v>20</v>
      </c>
      <c r="N22" s="3" t="s">
        <v>90</v>
      </c>
      <c r="O22" s="3" t="s">
        <v>91</v>
      </c>
      <c r="P22" s="12" t="str">
        <f>HYPERLINK("http://slimages.macys.com/is/image/MCY/2547865 ")</f>
      </c>
    </row>
    <row r="23" spans="1:16" ht="24.75">
      <c r="A23" s="9" t="s">
        <v>108</v>
      </c>
      <c r="B23" s="3" t="s">
        <v>109</v>
      </c>
      <c r="C23" s="5" t="n">
        <v>1.0</v>
      </c>
      <c r="D23" s="6" t="n">
        <v>37.73</v>
      </c>
      <c r="E23" s="6" t="n">
        <v>37.73</v>
      </c>
      <c r="F23" s="10" t="n">
        <v>99.0</v>
      </c>
      <c r="G23" s="6" t="n">
        <v>99.0</v>
      </c>
      <c r="H23" s="5" t="s">
        <v>110</v>
      </c>
      <c r="I23" s="3" t="s">
        <v>111</v>
      </c>
      <c r="J23" s="11" t="s">
        <v>82</v>
      </c>
      <c r="K23" s="17" t="n">
        <v>16.959635000000002</v>
      </c>
      <c r="L23" s="17" t="n">
        <v>16.959635000000002</v>
      </c>
      <c r="M23" s="3" t="s">
        <v>20</v>
      </c>
      <c r="N23" s="3" t="s">
        <v>112</v>
      </c>
      <c r="O23" s="3" t="s">
        <v>113</v>
      </c>
      <c r="P23" s="12" t="str">
        <f>HYPERLINK("http://slimages.macys.com/is/image/MCY/2282514 ")</f>
      </c>
    </row>
    <row r="24" spans="1:16" ht="24.75">
      <c r="A24" s="9" t="s">
        <v>114</v>
      </c>
      <c r="B24" s="3" t="s">
        <v>115</v>
      </c>
      <c r="C24" s="5" t="n">
        <v>1.0</v>
      </c>
      <c r="D24" s="6" t="n">
        <v>35.97</v>
      </c>
      <c r="E24" s="6" t="n">
        <v>35.97</v>
      </c>
      <c r="F24" s="10" t="n">
        <v>109.0</v>
      </c>
      <c r="G24" s="6" t="n">
        <v>109.0</v>
      </c>
      <c r="H24" s="5" t="s">
        <v>116</v>
      </c>
      <c r="I24" s="3" t="s">
        <v>34</v>
      </c>
      <c r="J24" s="11" t="s">
        <v>63</v>
      </c>
      <c r="K24" s="17" t="n">
        <v>16.168515</v>
      </c>
      <c r="L24" s="17" t="n">
        <v>16.168515</v>
      </c>
      <c r="M24" s="3" t="s">
        <v>20</v>
      </c>
      <c r="N24" s="3" t="s">
        <v>117</v>
      </c>
      <c r="O24" s="3" t="s">
        <v>118</v>
      </c>
      <c r="P24" s="12" t="str">
        <f>HYPERLINK("http://images.bloomingdales.com/is/image/BLM/8659848 ")</f>
      </c>
    </row>
    <row r="25" spans="1:16" ht="24.75">
      <c r="A25" s="9" t="s">
        <v>119</v>
      </c>
      <c r="B25" s="3" t="s">
        <v>120</v>
      </c>
      <c r="C25" s="5" t="n">
        <v>1.0</v>
      </c>
      <c r="D25" s="6" t="n">
        <v>35.8</v>
      </c>
      <c r="E25" s="6" t="n">
        <v>35.8</v>
      </c>
      <c r="F25" s="10" t="n">
        <v>89.5</v>
      </c>
      <c r="G25" s="6" t="n">
        <v>89.5</v>
      </c>
      <c r="H25" s="5" t="n">
        <v>2.88519809002E11</v>
      </c>
      <c r="I25" s="3" t="s">
        <v>111</v>
      </c>
      <c r="J25" s="11" t="s">
        <v>63</v>
      </c>
      <c r="K25" s="17" t="n">
        <v>16.0921</v>
      </c>
      <c r="L25" s="17" t="n">
        <v>16.0921</v>
      </c>
      <c r="M25" s="3" t="s">
        <v>20</v>
      </c>
      <c r="N25" s="3" t="s">
        <v>121</v>
      </c>
      <c r="O25" s="3" t="s">
        <v>122</v>
      </c>
      <c r="P25" s="12" t="str">
        <f>HYPERLINK("http://slimages.macys.com/is/image/MCY/2553771 ")</f>
      </c>
    </row>
    <row r="26" spans="1:16" ht="24.75">
      <c r="A26" s="9" t="s">
        <v>123</v>
      </c>
      <c r="B26" s="3" t="s">
        <v>124</v>
      </c>
      <c r="C26" s="5" t="n">
        <v>1.0</v>
      </c>
      <c r="D26" s="6" t="n">
        <v>35.8</v>
      </c>
      <c r="E26" s="6" t="n">
        <v>35.8</v>
      </c>
      <c r="F26" s="10" t="n">
        <v>89.5</v>
      </c>
      <c r="G26" s="6" t="n">
        <v>89.5</v>
      </c>
      <c r="H26" s="5" t="n">
        <v>2.88508946004E11</v>
      </c>
      <c r="I26" s="3" t="s">
        <v>55</v>
      </c>
      <c r="J26" s="11" t="s">
        <v>63</v>
      </c>
      <c r="K26" s="17" t="n">
        <v>16.0921</v>
      </c>
      <c r="L26" s="17" t="n">
        <v>16.0921</v>
      </c>
      <c r="M26" s="3" t="s">
        <v>20</v>
      </c>
      <c r="N26" s="3" t="s">
        <v>121</v>
      </c>
      <c r="O26" s="3" t="s">
        <v>122</v>
      </c>
      <c r="P26" s="12" t="str">
        <f>HYPERLINK("http://slimages.macys.com/is/image/MCY/2312649 ")</f>
      </c>
    </row>
    <row r="27" spans="1:16">
      <c r="A27" s="9" t="s">
        <v>125</v>
      </c>
      <c r="B27" s="3" t="s">
        <v>126</v>
      </c>
      <c r="C27" s="5" t="n">
        <v>1.0</v>
      </c>
      <c r="D27" s="6" t="n">
        <v>35.8</v>
      </c>
      <c r="E27" s="6" t="n">
        <v>35.8</v>
      </c>
      <c r="F27" s="10" t="n">
        <v>89.5</v>
      </c>
      <c r="G27" s="6" t="n">
        <v>89.5</v>
      </c>
      <c r="H27" s="5" t="n">
        <v>2.88508946004E11</v>
      </c>
      <c r="I27" s="3" t="s">
        <v>55</v>
      </c>
      <c r="J27" s="11" t="s">
        <v>127</v>
      </c>
      <c r="K27" s="17" t="n">
        <v>16.0921</v>
      </c>
      <c r="L27" s="17" t="n">
        <v>16.0921</v>
      </c>
      <c r="M27" s="3" t="s">
        <v>20</v>
      </c>
      <c r="N27" s="3" t="s">
        <v>121</v>
      </c>
      <c r="O27" s="3" t="s">
        <v>122</v>
      </c>
      <c r="P27" s="12" t="str">
        <f>HYPERLINK("http://slimages.macys.com/is/image/MCY/2312649 ")</f>
      </c>
    </row>
    <row r="28" spans="1:16" ht="24.75">
      <c r="A28" s="9" t="s">
        <v>128</v>
      </c>
      <c r="B28" s="3" t="s">
        <v>129</v>
      </c>
      <c r="C28" s="5" t="n">
        <v>1.0</v>
      </c>
      <c r="D28" s="6" t="n">
        <v>35.8</v>
      </c>
      <c r="E28" s="6" t="n">
        <v>35.8</v>
      </c>
      <c r="F28" s="10" t="n">
        <v>89.5</v>
      </c>
      <c r="G28" s="6" t="n">
        <v>89.5</v>
      </c>
      <c r="H28" s="5" t="n">
        <v>2.88506297001E11</v>
      </c>
      <c r="I28" s="3" t="s">
        <v>130</v>
      </c>
      <c r="J28" s="11" t="s">
        <v>127</v>
      </c>
      <c r="K28" s="17" t="n">
        <v>16.0921</v>
      </c>
      <c r="L28" s="17" t="n">
        <v>16.0921</v>
      </c>
      <c r="M28" s="3" t="s">
        <v>20</v>
      </c>
      <c r="N28" s="3" t="s">
        <v>121</v>
      </c>
      <c r="O28" s="3" t="s">
        <v>122</v>
      </c>
      <c r="P28" s="12" t="str">
        <f>HYPERLINK("http://slimages.macys.com/is/image/MCY/2325419 ")</f>
      </c>
    </row>
    <row r="29" spans="1:16" ht="24.75">
      <c r="A29" s="9" t="s">
        <v>131</v>
      </c>
      <c r="B29" s="3" t="s">
        <v>132</v>
      </c>
      <c r="C29" s="5" t="n">
        <v>1.0</v>
      </c>
      <c r="D29" s="6" t="n">
        <v>33.88</v>
      </c>
      <c r="E29" s="6" t="n">
        <v>33.88</v>
      </c>
      <c r="F29" s="10" t="n">
        <v>89.0</v>
      </c>
      <c r="G29" s="6" t="n">
        <v>89.0</v>
      </c>
      <c r="H29" s="5" t="s">
        <v>133</v>
      </c>
      <c r="I29" s="3" t="s">
        <v>134</v>
      </c>
      <c r="J29" s="11" t="s">
        <v>135</v>
      </c>
      <c r="K29" s="17" t="n">
        <v>15.22906</v>
      </c>
      <c r="L29" s="17" t="n">
        <v>15.22906</v>
      </c>
      <c r="M29" s="3" t="s">
        <v>20</v>
      </c>
      <c r="N29" s="3" t="s">
        <v>112</v>
      </c>
      <c r="O29" s="3" t="s">
        <v>113</v>
      </c>
      <c r="P29" s="12" t="str">
        <f>HYPERLINK("http://slimages.macys.com/is/image/MCY/1609150 ")</f>
      </c>
    </row>
    <row r="30" spans="1:16" ht="24.75">
      <c r="A30" s="9" t="s">
        <v>136</v>
      </c>
      <c r="B30" s="3" t="s">
        <v>137</v>
      </c>
      <c r="C30" s="5" t="n">
        <v>1.0</v>
      </c>
      <c r="D30" s="6" t="n">
        <v>33.83</v>
      </c>
      <c r="E30" s="6" t="n">
        <v>33.83</v>
      </c>
      <c r="F30" s="10" t="n">
        <v>99.5</v>
      </c>
      <c r="G30" s="6" t="n">
        <v>99.5</v>
      </c>
      <c r="H30" s="5" t="s">
        <v>138</v>
      </c>
      <c r="I30" s="3" t="s">
        <v>139</v>
      </c>
      <c r="J30" s="11" t="s">
        <v>127</v>
      </c>
      <c r="K30" s="17" t="n">
        <v>15.206585000000002</v>
      </c>
      <c r="L30" s="17" t="n">
        <v>15.206585000000002</v>
      </c>
      <c r="M30" s="3" t="s">
        <v>20</v>
      </c>
      <c r="N30" s="3" t="s">
        <v>83</v>
      </c>
      <c r="O30" s="3" t="s">
        <v>84</v>
      </c>
      <c r="P30" s="12" t="str">
        <f>HYPERLINK("http://slimages.macys.com/is/image/MCY/2598403 ")</f>
      </c>
    </row>
    <row r="31" spans="1:16" ht="24.75">
      <c r="A31" s="9" t="s">
        <v>140</v>
      </c>
      <c r="B31" s="3" t="s">
        <v>141</v>
      </c>
      <c r="C31" s="5" t="n">
        <v>1.0</v>
      </c>
      <c r="D31" s="6" t="n">
        <v>33.83</v>
      </c>
      <c r="E31" s="6" t="n">
        <v>33.83</v>
      </c>
      <c r="F31" s="10" t="n">
        <v>99.5</v>
      </c>
      <c r="G31" s="6" t="n">
        <v>99.5</v>
      </c>
      <c r="H31" s="5" t="s">
        <v>142</v>
      </c>
      <c r="I31" s="3" t="s">
        <v>143</v>
      </c>
      <c r="J31" s="11" t="s">
        <v>67</v>
      </c>
      <c r="K31" s="17" t="n">
        <v>15.206585000000002</v>
      </c>
      <c r="L31" s="17" t="n">
        <v>15.206585000000002</v>
      </c>
      <c r="M31" s="3" t="s">
        <v>20</v>
      </c>
      <c r="N31" s="3" t="s">
        <v>83</v>
      </c>
      <c r="O31" s="3" t="s">
        <v>84</v>
      </c>
      <c r="P31" s="12" t="str">
        <f>HYPERLINK("http://slimages.macys.com/is/image/MCY/2598400 ")</f>
      </c>
    </row>
    <row r="32" spans="1:16">
      <c r="A32" s="9" t="s">
        <v>144</v>
      </c>
      <c r="B32" s="3" t="s">
        <v>145</v>
      </c>
      <c r="C32" s="5" t="n">
        <v>1.0</v>
      </c>
      <c r="D32" s="6" t="n">
        <v>33.5</v>
      </c>
      <c r="E32" s="6" t="n">
        <v>33.5</v>
      </c>
      <c r="F32" s="10" t="n">
        <v>69.5</v>
      </c>
      <c r="G32" s="6" t="n">
        <v>69.5</v>
      </c>
      <c r="H32" s="5" t="s">
        <v>146</v>
      </c>
      <c r="I32" s="3" t="s">
        <v>111</v>
      </c>
      <c r="J32" s="11" t="s">
        <v>82</v>
      </c>
      <c r="K32" s="17" t="n">
        <v>15.058250000000001</v>
      </c>
      <c r="L32" s="17" t="n">
        <v>15.058250000000001</v>
      </c>
      <c r="M32" s="3" t="s">
        <v>20</v>
      </c>
      <c r="N32" s="3" t="s">
        <v>50</v>
      </c>
      <c r="O32" s="3" t="s">
        <v>51</v>
      </c>
      <c r="P32" s="12" t="str">
        <f>HYPERLINK("http://slimages.macys.com/is/image/MCY/2374354 ")</f>
      </c>
    </row>
    <row r="33" spans="1:16" ht="24.75">
      <c r="A33" s="9" t="s">
        <v>147</v>
      </c>
      <c r="B33" s="3" t="s">
        <v>148</v>
      </c>
      <c r="C33" s="5" t="n">
        <v>1.0</v>
      </c>
      <c r="D33" s="6" t="n">
        <v>33.5</v>
      </c>
      <c r="E33" s="6" t="n">
        <v>33.5</v>
      </c>
      <c r="F33" s="10" t="n">
        <v>69.5</v>
      </c>
      <c r="G33" s="6" t="n">
        <v>69.5</v>
      </c>
      <c r="H33" s="5" t="s">
        <v>146</v>
      </c>
      <c r="I33" s="3" t="s">
        <v>48</v>
      </c>
      <c r="J33" s="11" t="s">
        <v>82</v>
      </c>
      <c r="K33" s="17" t="n">
        <v>15.058250000000001</v>
      </c>
      <c r="L33" s="17" t="n">
        <v>15.058250000000001</v>
      </c>
      <c r="M33" s="3" t="s">
        <v>20</v>
      </c>
      <c r="N33" s="3" t="s">
        <v>50</v>
      </c>
      <c r="O33" s="3" t="s">
        <v>51</v>
      </c>
      <c r="P33" s="12" t="str">
        <f>HYPERLINK("http://slimages.macys.com/is/image/MCY/2374354 ")</f>
      </c>
    </row>
    <row r="34" spans="1:16" ht="24.75">
      <c r="A34" s="9" t="s">
        <v>149</v>
      </c>
      <c r="B34" s="3" t="s">
        <v>150</v>
      </c>
      <c r="C34" s="5" t="n">
        <v>1.0</v>
      </c>
      <c r="D34" s="6" t="n">
        <v>33.5</v>
      </c>
      <c r="E34" s="6" t="n">
        <v>33.5</v>
      </c>
      <c r="F34" s="10" t="n">
        <v>69.0</v>
      </c>
      <c r="G34" s="6" t="n">
        <v>69.0</v>
      </c>
      <c r="H34" s="5" t="s">
        <v>151</v>
      </c>
      <c r="I34" s="3" t="s">
        <v>152</v>
      </c>
      <c r="J34" s="11" t="s">
        <v>153</v>
      </c>
      <c r="K34" s="17" t="n">
        <v>15.058250000000001</v>
      </c>
      <c r="L34" s="17" t="n">
        <v>15.058250000000001</v>
      </c>
      <c r="M34" s="3" t="s">
        <v>20</v>
      </c>
      <c r="N34" s="3" t="s">
        <v>50</v>
      </c>
      <c r="O34" s="3" t="s">
        <v>51</v>
      </c>
      <c r="P34" s="12" t="str">
        <f>HYPERLINK("http://slimages.macys.com/is/image/MCY/1801597 ")</f>
      </c>
    </row>
    <row r="35" spans="1:16" ht="24.75">
      <c r="A35" s="9" t="s">
        <v>154</v>
      </c>
      <c r="B35" s="3" t="s">
        <v>155</v>
      </c>
      <c r="C35" s="5" t="n">
        <v>1.0</v>
      </c>
      <c r="D35" s="6" t="n">
        <v>33.39</v>
      </c>
      <c r="E35" s="6" t="n">
        <v>33.39</v>
      </c>
      <c r="F35" s="10" t="n">
        <v>118.0</v>
      </c>
      <c r="G35" s="6" t="n">
        <v>118.0</v>
      </c>
      <c r="H35" s="5" t="s">
        <v>156</v>
      </c>
      <c r="I35" s="3" t="s">
        <v>55</v>
      </c>
      <c r="J35" s="11" t="s">
        <v>82</v>
      </c>
      <c r="K35" s="17" t="n">
        <v>15.008805</v>
      </c>
      <c r="L35" s="17" t="n">
        <v>15.008805</v>
      </c>
      <c r="M35" s="3" t="s">
        <v>20</v>
      </c>
      <c r="N35" s="3" t="s">
        <v>72</v>
      </c>
      <c r="O35" s="3" t="s">
        <v>73</v>
      </c>
      <c r="P35" s="12" t="str">
        <f>HYPERLINK("http://slimages.macys.com/is/image/MCY/1513628 ")</f>
      </c>
    </row>
    <row r="36" spans="1:16" ht="24.75">
      <c r="A36" s="9" t="s">
        <v>157</v>
      </c>
      <c r="B36" s="3" t="s">
        <v>158</v>
      </c>
      <c r="C36" s="5" t="n">
        <v>1.0</v>
      </c>
      <c r="D36" s="6" t="n">
        <v>33.0</v>
      </c>
      <c r="E36" s="6" t="n">
        <v>33.0</v>
      </c>
      <c r="F36" s="10" t="n">
        <v>98.0</v>
      </c>
      <c r="G36" s="6" t="n">
        <v>98.0</v>
      </c>
      <c r="H36" s="5" t="s">
        <v>159</v>
      </c>
      <c r="I36" s="3" t="s">
        <v>160</v>
      </c>
      <c r="J36" s="11" t="s">
        <v>63</v>
      </c>
      <c r="K36" s="17" t="n">
        <v>14.8335</v>
      </c>
      <c r="L36" s="17" t="n">
        <v>14.8335</v>
      </c>
      <c r="M36" s="3" t="s">
        <v>20</v>
      </c>
      <c r="N36" s="3" t="s">
        <v>72</v>
      </c>
      <c r="O36" s="3" t="s">
        <v>73</v>
      </c>
      <c r="P36" s="12" t="str">
        <f>HYPERLINK("http://slimages.macys.com/is/image/MCY/2080146 ")</f>
      </c>
    </row>
    <row r="37" spans="1:16" ht="24.75">
      <c r="A37" s="9" t="s">
        <v>161</v>
      </c>
      <c r="B37" s="3" t="s">
        <v>162</v>
      </c>
      <c r="C37" s="5" t="n">
        <v>1.0</v>
      </c>
      <c r="D37" s="6" t="n">
        <v>31.32</v>
      </c>
      <c r="E37" s="6" t="n">
        <v>31.32</v>
      </c>
      <c r="F37" s="10" t="n">
        <v>89.5</v>
      </c>
      <c r="G37" s="6" t="n">
        <v>89.5</v>
      </c>
      <c r="H37" s="5" t="s">
        <v>163</v>
      </c>
      <c r="I37" s="3" t="s">
        <v>143</v>
      </c>
      <c r="J37" s="11" t="s">
        <v>135</v>
      </c>
      <c r="K37" s="17" t="n">
        <v>14.07834</v>
      </c>
      <c r="L37" s="17" t="n">
        <v>14.07834</v>
      </c>
      <c r="M37" s="3" t="s">
        <v>20</v>
      </c>
      <c r="N37" s="3" t="s">
        <v>83</v>
      </c>
      <c r="O37" s="3" t="s">
        <v>84</v>
      </c>
      <c r="P37" s="12" t="str">
        <f>HYPERLINK("http://slimages.macys.com/is/image/MCY/2451170 ")</f>
      </c>
    </row>
    <row r="38" spans="1:16" ht="24.75">
      <c r="A38" s="9" t="s">
        <v>164</v>
      </c>
      <c r="B38" s="3" t="s">
        <v>165</v>
      </c>
      <c r="C38" s="5" t="n">
        <v>1.0</v>
      </c>
      <c r="D38" s="6" t="n">
        <v>31.32</v>
      </c>
      <c r="E38" s="6" t="n">
        <v>31.32</v>
      </c>
      <c r="F38" s="10" t="n">
        <v>89.5</v>
      </c>
      <c r="G38" s="6" t="n">
        <v>89.5</v>
      </c>
      <c r="H38" s="5" t="s">
        <v>163</v>
      </c>
      <c r="I38" s="3" t="s">
        <v>143</v>
      </c>
      <c r="J38" s="11" t="s">
        <v>82</v>
      </c>
      <c r="K38" s="17" t="n">
        <v>14.07834</v>
      </c>
      <c r="L38" s="17" t="n">
        <v>14.07834</v>
      </c>
      <c r="M38" s="3" t="s">
        <v>20</v>
      </c>
      <c r="N38" s="3" t="s">
        <v>83</v>
      </c>
      <c r="O38" s="3" t="s">
        <v>84</v>
      </c>
      <c r="P38" s="12" t="str">
        <f>HYPERLINK("http://slimages.macys.com/is/image/MCY/2451170 ")</f>
      </c>
    </row>
    <row r="39" spans="1:16" ht="24.75">
      <c r="A39" s="9" t="s">
        <v>166</v>
      </c>
      <c r="B39" s="3" t="s">
        <v>167</v>
      </c>
      <c r="C39" s="5" t="n">
        <v>1.0</v>
      </c>
      <c r="D39" s="6" t="n">
        <v>31.32</v>
      </c>
      <c r="E39" s="6" t="n">
        <v>31.32</v>
      </c>
      <c r="F39" s="10" t="n">
        <v>89.5</v>
      </c>
      <c r="G39" s="6" t="n">
        <v>89.5</v>
      </c>
      <c r="H39" s="5" t="s">
        <v>163</v>
      </c>
      <c r="I39" s="3" t="s">
        <v>143</v>
      </c>
      <c r="J39" s="11" t="s">
        <v>67</v>
      </c>
      <c r="K39" s="17" t="n">
        <v>14.07834</v>
      </c>
      <c r="L39" s="17" t="n">
        <v>14.07834</v>
      </c>
      <c r="M39" s="3" t="s">
        <v>20</v>
      </c>
      <c r="N39" s="3" t="s">
        <v>83</v>
      </c>
      <c r="O39" s="3" t="s">
        <v>84</v>
      </c>
      <c r="P39" s="12" t="str">
        <f>HYPERLINK("http://slimages.macys.com/is/image/MCY/2451170 ")</f>
      </c>
    </row>
    <row r="40" spans="1:16" ht="24.75">
      <c r="A40" s="9" t="s">
        <v>168</v>
      </c>
      <c r="B40" s="3" t="s">
        <v>169</v>
      </c>
      <c r="C40" s="5" t="n">
        <v>1.0</v>
      </c>
      <c r="D40" s="6" t="n">
        <v>31.32</v>
      </c>
      <c r="E40" s="6" t="n">
        <v>31.32</v>
      </c>
      <c r="F40" s="10" t="n">
        <v>89.5</v>
      </c>
      <c r="G40" s="6" t="n">
        <v>89.5</v>
      </c>
      <c r="H40" s="5" t="s">
        <v>170</v>
      </c>
      <c r="I40" s="3" t="s">
        <v>139</v>
      </c>
      <c r="J40" s="11" t="s">
        <v>67</v>
      </c>
      <c r="K40" s="17" t="n">
        <v>14.07834</v>
      </c>
      <c r="L40" s="17" t="n">
        <v>14.07834</v>
      </c>
      <c r="M40" s="3" t="s">
        <v>20</v>
      </c>
      <c r="N40" s="3" t="s">
        <v>83</v>
      </c>
      <c r="O40" s="3" t="s">
        <v>84</v>
      </c>
      <c r="P40" s="12" t="str">
        <f>HYPERLINK("http://slimages.macys.com/is/image/MCY/2282563 ")</f>
      </c>
    </row>
    <row r="41" spans="1:16" ht="24.75">
      <c r="A41" s="9" t="s">
        <v>171</v>
      </c>
      <c r="B41" s="3" t="s">
        <v>172</v>
      </c>
      <c r="C41" s="5" t="n">
        <v>1.0</v>
      </c>
      <c r="D41" s="6" t="n">
        <v>31.32</v>
      </c>
      <c r="E41" s="6" t="n">
        <v>31.32</v>
      </c>
      <c r="F41" s="10" t="n">
        <v>89.5</v>
      </c>
      <c r="G41" s="6" t="n">
        <v>89.5</v>
      </c>
      <c r="H41" s="5" t="s">
        <v>173</v>
      </c>
      <c r="I41" s="3" t="s">
        <v>55</v>
      </c>
      <c r="J41" s="11" t="s">
        <v>67</v>
      </c>
      <c r="K41" s="17" t="n">
        <v>14.07834</v>
      </c>
      <c r="L41" s="17" t="n">
        <v>14.07834</v>
      </c>
      <c r="M41" s="3" t="s">
        <v>20</v>
      </c>
      <c r="N41" s="3" t="s">
        <v>83</v>
      </c>
      <c r="O41" s="3" t="s">
        <v>84</v>
      </c>
      <c r="P41" s="12" t="str">
        <f>HYPERLINK("http://slimages.macys.com/is/image/MCY/2346504 ")</f>
      </c>
    </row>
    <row r="42" spans="1:16" ht="24.75">
      <c r="A42" s="9" t="s">
        <v>174</v>
      </c>
      <c r="B42" s="3" t="s">
        <v>175</v>
      </c>
      <c r="C42" s="5" t="n">
        <v>1.0</v>
      </c>
      <c r="D42" s="6" t="n">
        <v>31.32</v>
      </c>
      <c r="E42" s="6" t="n">
        <v>31.32</v>
      </c>
      <c r="F42" s="10" t="n">
        <v>89.5</v>
      </c>
      <c r="G42" s="6" t="n">
        <v>89.5</v>
      </c>
      <c r="H42" s="5" t="s">
        <v>176</v>
      </c>
      <c r="I42" s="3" t="s">
        <v>111</v>
      </c>
      <c r="J42" s="11" t="s">
        <v>127</v>
      </c>
      <c r="K42" s="17" t="n">
        <v>14.07834</v>
      </c>
      <c r="L42" s="17" t="n">
        <v>14.07834</v>
      </c>
      <c r="M42" s="3" t="s">
        <v>20</v>
      </c>
      <c r="N42" s="3" t="s">
        <v>83</v>
      </c>
      <c r="O42" s="3" t="s">
        <v>84</v>
      </c>
      <c r="P42" s="12" t="str">
        <f>HYPERLINK("http://slimages.macys.com/is/image/MCY/2510369 ")</f>
      </c>
    </row>
    <row r="43" spans="1:16" ht="24.75">
      <c r="A43" s="9" t="s">
        <v>177</v>
      </c>
      <c r="B43" s="3" t="s">
        <v>178</v>
      </c>
      <c r="C43" s="5" t="n">
        <v>1.0</v>
      </c>
      <c r="D43" s="6" t="n">
        <v>31.0</v>
      </c>
      <c r="E43" s="6" t="n">
        <v>31.0</v>
      </c>
      <c r="F43" s="10" t="n">
        <v>79.0</v>
      </c>
      <c r="G43" s="6" t="n">
        <v>79.0</v>
      </c>
      <c r="H43" s="5" t="s">
        <v>179</v>
      </c>
      <c r="I43" s="3" t="s">
        <v>180</v>
      </c>
      <c r="J43" s="11" t="s">
        <v>82</v>
      </c>
      <c r="K43" s="17" t="n">
        <v>13.9345</v>
      </c>
      <c r="L43" s="17" t="n">
        <v>13.9345</v>
      </c>
      <c r="M43" s="3" t="s">
        <v>20</v>
      </c>
      <c r="N43" s="3" t="s">
        <v>181</v>
      </c>
      <c r="O43" s="3" t="s">
        <v>182</v>
      </c>
      <c r="P43" s="12" t="str">
        <f>HYPERLINK("http://slimages.macys.com/is/image/MCY/1608954 ")</f>
      </c>
    </row>
    <row r="44" spans="1:16" ht="24.75">
      <c r="A44" s="9" t="s">
        <v>183</v>
      </c>
      <c r="B44" s="3" t="s">
        <v>184</v>
      </c>
      <c r="C44" s="5" t="n">
        <v>1.0</v>
      </c>
      <c r="D44" s="6" t="n">
        <v>30.8</v>
      </c>
      <c r="E44" s="6" t="n">
        <v>30.8</v>
      </c>
      <c r="F44" s="10" t="n">
        <v>78.0</v>
      </c>
      <c r="G44" s="6" t="n">
        <v>78.0</v>
      </c>
      <c r="H44" s="5" t="s">
        <v>185</v>
      </c>
      <c r="I44" s="3" t="s">
        <v>55</v>
      </c>
      <c r="J44" s="11" t="s">
        <v>63</v>
      </c>
      <c r="K44" s="17" t="n">
        <v>13.844600000000002</v>
      </c>
      <c r="L44" s="17" t="n">
        <v>13.844600000000002</v>
      </c>
      <c r="M44" s="3" t="s">
        <v>20</v>
      </c>
      <c r="N44" s="3" t="s">
        <v>72</v>
      </c>
      <c r="O44" s="3" t="s">
        <v>73</v>
      </c>
      <c r="P44" s="12" t="str">
        <f>HYPERLINK("http://slimages.macys.com/is/image/MCY/2417261 ")</f>
      </c>
    </row>
    <row r="45" spans="1:16" ht="24.75">
      <c r="A45" s="9" t="s">
        <v>186</v>
      </c>
      <c r="B45" s="3" t="s">
        <v>187</v>
      </c>
      <c r="C45" s="5" t="n">
        <v>1.0</v>
      </c>
      <c r="D45" s="6" t="n">
        <v>30.75</v>
      </c>
      <c r="E45" s="6" t="n">
        <v>30.75</v>
      </c>
      <c r="F45" s="10" t="n">
        <v>79.5</v>
      </c>
      <c r="G45" s="6" t="n">
        <v>79.5</v>
      </c>
      <c r="H45" s="5" t="s">
        <v>188</v>
      </c>
      <c r="I45" s="3" t="s">
        <v>77</v>
      </c>
      <c r="J45" s="11" t="s">
        <v>550</v>
      </c>
      <c r="K45" s="17" t="n">
        <v>13.822125000000002</v>
      </c>
      <c r="L45" s="17" t="n">
        <v>13.822125000000002</v>
      </c>
      <c r="M45" s="3" t="s">
        <v>20</v>
      </c>
      <c r="N45" s="3" t="s">
        <v>189</v>
      </c>
      <c r="O45" s="3" t="s">
        <v>190</v>
      </c>
      <c r="P45" s="12" t="str">
        <f>HYPERLINK("http://slimages.macys.com/is/image/MCY/2169121 ")</f>
      </c>
    </row>
    <row r="46" spans="1:16">
      <c r="A46" s="9" t="s">
        <v>191</v>
      </c>
      <c r="B46" s="3" t="s">
        <v>192</v>
      </c>
      <c r="C46" s="5" t="n">
        <v>1.0</v>
      </c>
      <c r="D46" s="6" t="n">
        <v>30.42</v>
      </c>
      <c r="E46" s="6" t="n">
        <v>30.42</v>
      </c>
      <c r="F46" s="10" t="n">
        <v>89.5</v>
      </c>
      <c r="G46" s="6" t="n">
        <v>89.5</v>
      </c>
      <c r="H46" s="5" t="s">
        <v>193</v>
      </c>
      <c r="I46" s="3" t="s">
        <v>194</v>
      </c>
      <c r="J46" s="11" t="s">
        <v>63</v>
      </c>
      <c r="K46" s="17" t="n">
        <v>13.67379</v>
      </c>
      <c r="L46" s="17" t="n">
        <v>13.67379</v>
      </c>
      <c r="M46" s="3" t="s">
        <v>20</v>
      </c>
      <c r="N46" s="3" t="s">
        <v>83</v>
      </c>
      <c r="O46" s="3" t="s">
        <v>84</v>
      </c>
      <c r="P46" s="12" t="str">
        <f>HYPERLINK("http://slimages.macys.com/is/image/MCY/2510373 ")</f>
      </c>
    </row>
    <row r="47" spans="1:16" ht="24.75">
      <c r="A47" s="9" t="s">
        <v>195</v>
      </c>
      <c r="B47" s="3" t="s">
        <v>196</v>
      </c>
      <c r="C47" s="5" t="n">
        <v>1.0</v>
      </c>
      <c r="D47" s="6" t="n">
        <v>30.03</v>
      </c>
      <c r="E47" s="6" t="n">
        <v>30.03</v>
      </c>
      <c r="F47" s="10" t="n">
        <v>79.0</v>
      </c>
      <c r="G47" s="6" t="n">
        <v>79.0</v>
      </c>
      <c r="H47" s="5" t="s">
        <v>197</v>
      </c>
      <c r="I47" s="3" t="s">
        <v>198</v>
      </c>
      <c r="J47" s="11" t="s">
        <v>135</v>
      </c>
      <c r="K47" s="17" t="n">
        <v>13.498485</v>
      </c>
      <c r="L47" s="17" t="n">
        <v>13.498485</v>
      </c>
      <c r="M47" s="3" t="s">
        <v>20</v>
      </c>
      <c r="N47" s="3" t="s">
        <v>112</v>
      </c>
      <c r="O47" s="3" t="s">
        <v>113</v>
      </c>
      <c r="P47" s="12" t="str">
        <f>HYPERLINK("http://slimages.macys.com/is/image/MCY/2417371 ")</f>
      </c>
    </row>
    <row r="48" spans="1:16" ht="24.75">
      <c r="A48" s="9" t="s">
        <v>199</v>
      </c>
      <c r="B48" s="3" t="s">
        <v>200</v>
      </c>
      <c r="C48" s="5" t="n">
        <v>2.0</v>
      </c>
      <c r="D48" s="6" t="n">
        <v>29.53</v>
      </c>
      <c r="E48" s="6" t="n">
        <v>59.06</v>
      </c>
      <c r="F48" s="10" t="n">
        <v>89.5</v>
      </c>
      <c r="G48" s="6" t="n">
        <v>179.0</v>
      </c>
      <c r="H48" s="5" t="s">
        <v>201</v>
      </c>
      <c r="I48" s="3" t="s">
        <v>160</v>
      </c>
      <c r="J48" s="11" t="s">
        <v>135</v>
      </c>
      <c r="K48" s="17" t="n">
        <v>13.273735000000002</v>
      </c>
      <c r="L48" s="17" t="n">
        <v>26.547470000000004</v>
      </c>
      <c r="M48" s="3" t="s">
        <v>20</v>
      </c>
      <c r="N48" s="3" t="s">
        <v>83</v>
      </c>
      <c r="O48" s="3" t="s">
        <v>84</v>
      </c>
      <c r="P48" s="12" t="str">
        <f>HYPERLINK("http://slimages.macys.com/is/image/MCY/2510361 ")</f>
      </c>
    </row>
    <row r="49" spans="1:16" ht="24.75">
      <c r="A49" s="9" t="s">
        <v>202</v>
      </c>
      <c r="B49" s="3" t="s">
        <v>203</v>
      </c>
      <c r="C49" s="5" t="n">
        <v>1.0</v>
      </c>
      <c r="D49" s="6" t="n">
        <v>28.84</v>
      </c>
      <c r="E49" s="6" t="n">
        <v>28.84</v>
      </c>
      <c r="F49" s="10" t="n">
        <v>89.5</v>
      </c>
      <c r="G49" s="6" t="n">
        <v>89.5</v>
      </c>
      <c r="H49" s="5" t="s">
        <v>204</v>
      </c>
      <c r="I49" s="3" t="s">
        <v>205</v>
      </c>
      <c r="J49" s="11" t="s">
        <v>127</v>
      </c>
      <c r="K49" s="17" t="n">
        <v>12.96358</v>
      </c>
      <c r="L49" s="17" t="n">
        <v>12.96358</v>
      </c>
      <c r="M49" s="3" t="s">
        <v>20</v>
      </c>
      <c r="N49" s="3" t="s">
        <v>189</v>
      </c>
      <c r="O49" s="3" t="s">
        <v>190</v>
      </c>
      <c r="P49" s="12" t="str">
        <f>HYPERLINK("http://slimages.macys.com/is/image/MCY/2216651 ")</f>
      </c>
    </row>
    <row r="50" spans="1:16" ht="24.75">
      <c r="A50" s="9" t="s">
        <v>206</v>
      </c>
      <c r="B50" s="3" t="s">
        <v>207</v>
      </c>
      <c r="C50" s="5" t="n">
        <v>1.0</v>
      </c>
      <c r="D50" s="6" t="n">
        <v>28.71</v>
      </c>
      <c r="E50" s="6" t="n">
        <v>28.71</v>
      </c>
      <c r="F50" s="10" t="n">
        <v>99.0</v>
      </c>
      <c r="G50" s="6" t="n">
        <v>99.0</v>
      </c>
      <c r="H50" s="5" t="s">
        <v>208</v>
      </c>
      <c r="I50" s="3" t="s">
        <v>139</v>
      </c>
      <c r="J50" s="11" t="s">
        <v>209</v>
      </c>
      <c r="K50" s="17" t="n">
        <v>12.905145000000001</v>
      </c>
      <c r="L50" s="17" t="n">
        <v>12.905145000000001</v>
      </c>
      <c r="M50" s="3" t="s">
        <v>20</v>
      </c>
      <c r="N50" s="3" t="s">
        <v>189</v>
      </c>
      <c r="O50" s="3" t="s">
        <v>190</v>
      </c>
      <c r="P50" s="12" t="str">
        <f>HYPERLINK("http://slimages.macys.com/is/image/MCY/2438524 ")</f>
      </c>
    </row>
    <row r="51" spans="1:16" ht="24.75">
      <c r="A51" s="9" t="s">
        <v>210</v>
      </c>
      <c r="B51" s="3" t="s">
        <v>211</v>
      </c>
      <c r="C51" s="5" t="n">
        <v>1.0</v>
      </c>
      <c r="D51" s="6" t="n">
        <v>28.64</v>
      </c>
      <c r="E51" s="6" t="n">
        <v>28.64</v>
      </c>
      <c r="F51" s="10" t="n">
        <v>89.5</v>
      </c>
      <c r="G51" s="6" t="n">
        <v>89.5</v>
      </c>
      <c r="H51" s="5" t="s">
        <v>212</v>
      </c>
      <c r="I51" s="3" t="s">
        <v>198</v>
      </c>
      <c r="J51" s="11" t="s">
        <v>63</v>
      </c>
      <c r="K51" s="17" t="n">
        <v>12.87368</v>
      </c>
      <c r="L51" s="17" t="n">
        <v>12.87368</v>
      </c>
      <c r="M51" s="3" t="s">
        <v>20</v>
      </c>
      <c r="N51" s="3" t="s">
        <v>189</v>
      </c>
      <c r="O51" s="3" t="s">
        <v>190</v>
      </c>
      <c r="P51" s="12" t="str">
        <f>HYPERLINK("http://slimages.macys.com/is/image/MCY/2452388 ")</f>
      </c>
    </row>
    <row r="52" spans="1:16" ht="24.75">
      <c r="A52" s="9" t="s">
        <v>213</v>
      </c>
      <c r="B52" s="3" t="s">
        <v>214</v>
      </c>
      <c r="C52" s="5" t="n">
        <v>1.0</v>
      </c>
      <c r="D52" s="6" t="n">
        <v>28.62</v>
      </c>
      <c r="E52" s="6" t="n">
        <v>28.62</v>
      </c>
      <c r="F52" s="10" t="n">
        <v>79.5</v>
      </c>
      <c r="G52" s="6" t="n">
        <v>79.5</v>
      </c>
      <c r="H52" s="5" t="s">
        <v>215</v>
      </c>
      <c r="I52" s="3" t="s">
        <v>152</v>
      </c>
      <c r="J52" s="11" t="s">
        <v>67</v>
      </c>
      <c r="K52" s="17" t="n">
        <v>12.86469</v>
      </c>
      <c r="L52" s="17" t="n">
        <v>12.86469</v>
      </c>
      <c r="M52" s="3" t="s">
        <v>20</v>
      </c>
      <c r="N52" s="3" t="s">
        <v>95</v>
      </c>
      <c r="O52" s="3" t="s">
        <v>216</v>
      </c>
      <c r="P52" s="12" t="str">
        <f>HYPERLINK("http://slimages.macys.com/is/image/MCY/2495208 ")</f>
      </c>
    </row>
    <row r="53" spans="1:16" ht="24.75">
      <c r="A53" s="9" t="s">
        <v>217</v>
      </c>
      <c r="B53" s="3" t="s">
        <v>218</v>
      </c>
      <c r="C53" s="5" t="n">
        <v>1.0</v>
      </c>
      <c r="D53" s="6" t="n">
        <v>28.5</v>
      </c>
      <c r="E53" s="6" t="n">
        <v>28.5</v>
      </c>
      <c r="F53" s="10" t="n">
        <v>59.5</v>
      </c>
      <c r="G53" s="6" t="n">
        <v>59.5</v>
      </c>
      <c r="H53" s="5" t="s">
        <v>219</v>
      </c>
      <c r="I53" s="3" t="s">
        <v>48</v>
      </c>
      <c r="J53" s="11" t="s">
        <v>82</v>
      </c>
      <c r="K53" s="17" t="n">
        <v>12.81075</v>
      </c>
      <c r="L53" s="17" t="n">
        <v>12.81075</v>
      </c>
      <c r="M53" s="3" t="s">
        <v>20</v>
      </c>
      <c r="N53" s="3" t="s">
        <v>50</v>
      </c>
      <c r="O53" s="3" t="s">
        <v>51</v>
      </c>
      <c r="P53" s="12" t="str">
        <f>HYPERLINK("http://slimages.macys.com/is/image/MCY/2374359 ")</f>
      </c>
    </row>
    <row r="54" spans="1:16" ht="24.75">
      <c r="A54" s="9" t="s">
        <v>220</v>
      </c>
      <c r="B54" s="3" t="s">
        <v>221</v>
      </c>
      <c r="C54" s="5" t="n">
        <v>1.0</v>
      </c>
      <c r="D54" s="6" t="n">
        <v>27.83</v>
      </c>
      <c r="E54" s="6" t="n">
        <v>27.83</v>
      </c>
      <c r="F54" s="10" t="n">
        <v>79.5</v>
      </c>
      <c r="G54" s="6" t="n">
        <v>79.5</v>
      </c>
      <c r="H54" s="5" t="s">
        <v>222</v>
      </c>
      <c r="I54" s="3" t="s">
        <v>152</v>
      </c>
      <c r="J54" s="11" t="s">
        <v>63</v>
      </c>
      <c r="K54" s="17" t="n">
        <v>12.509585000000001</v>
      </c>
      <c r="L54" s="17" t="n">
        <v>12.509585000000001</v>
      </c>
      <c r="M54" s="3" t="s">
        <v>20</v>
      </c>
      <c r="N54" s="3" t="s">
        <v>95</v>
      </c>
      <c r="O54" s="3" t="s">
        <v>223</v>
      </c>
      <c r="P54" s="12" t="str">
        <f>HYPERLINK("http://slimages.macys.com/is/image/MCY/2480195 ")</f>
      </c>
    </row>
    <row r="55" spans="1:16" ht="24.75">
      <c r="A55" s="9" t="s">
        <v>224</v>
      </c>
      <c r="B55" s="3" t="s">
        <v>225</v>
      </c>
      <c r="C55" s="5" t="n">
        <v>2.0</v>
      </c>
      <c r="D55" s="6" t="n">
        <v>27.83</v>
      </c>
      <c r="E55" s="6" t="n">
        <v>55.66</v>
      </c>
      <c r="F55" s="10" t="n">
        <v>79.5</v>
      </c>
      <c r="G55" s="6" t="n">
        <v>159.0</v>
      </c>
      <c r="H55" s="5" t="s">
        <v>226</v>
      </c>
      <c r="I55" s="3" t="s">
        <v>111</v>
      </c>
      <c r="J55" s="11" t="s">
        <v>127</v>
      </c>
      <c r="K55" s="17" t="n">
        <v>12.509585000000001</v>
      </c>
      <c r="L55" s="17" t="n">
        <v>25.019170000000003</v>
      </c>
      <c r="M55" s="3" t="s">
        <v>20</v>
      </c>
      <c r="N55" s="3" t="s">
        <v>83</v>
      </c>
      <c r="O55" s="3" t="s">
        <v>227</v>
      </c>
      <c r="P55" s="12" t="str">
        <f>HYPERLINK("http://slimages.macys.com/is/image/MCY/2510365 ")</f>
      </c>
    </row>
    <row r="56" spans="1:16" ht="24.75">
      <c r="A56" s="9" t="s">
        <v>228</v>
      </c>
      <c r="B56" s="3" t="s">
        <v>229</v>
      </c>
      <c r="C56" s="5" t="n">
        <v>1.0</v>
      </c>
      <c r="D56" s="6" t="n">
        <v>27.8</v>
      </c>
      <c r="E56" s="6" t="n">
        <v>27.8</v>
      </c>
      <c r="F56" s="10" t="n">
        <v>69.5</v>
      </c>
      <c r="G56" s="6" t="n">
        <v>69.5</v>
      </c>
      <c r="H56" s="5" t="n">
        <v>2.88515577002E11</v>
      </c>
      <c r="I56" s="3" t="s">
        <v>55</v>
      </c>
      <c r="J56" s="11" t="s">
        <v>67</v>
      </c>
      <c r="K56" s="17" t="n">
        <v>12.4961</v>
      </c>
      <c r="L56" s="17" t="n">
        <v>12.4961</v>
      </c>
      <c r="M56" s="3" t="s">
        <v>20</v>
      </c>
      <c r="N56" s="3" t="s">
        <v>121</v>
      </c>
      <c r="O56" s="3" t="s">
        <v>122</v>
      </c>
      <c r="P56" s="12" t="str">
        <f>HYPERLINK("http://slimages.macys.com/is/image/MCY/2504480 ")</f>
      </c>
    </row>
    <row r="57" spans="1:16">
      <c r="A57" s="9" t="s">
        <v>230</v>
      </c>
      <c r="B57" s="3" t="s">
        <v>231</v>
      </c>
      <c r="C57" s="5" t="n">
        <v>1.0</v>
      </c>
      <c r="D57" s="6" t="n">
        <v>27.65</v>
      </c>
      <c r="E57" s="6" t="n">
        <v>27.65</v>
      </c>
      <c r="F57" s="10" t="n">
        <v>79.0</v>
      </c>
      <c r="G57" s="6" t="n">
        <v>79.0</v>
      </c>
      <c r="H57" s="5" t="s">
        <v>232</v>
      </c>
      <c r="I57" s="3" t="s">
        <v>111</v>
      </c>
      <c r="J57" s="11" t="s">
        <v>63</v>
      </c>
      <c r="K57" s="17" t="n">
        <v>12.428675</v>
      </c>
      <c r="L57" s="17" t="n">
        <v>12.428675</v>
      </c>
      <c r="M57" s="3" t="s">
        <v>20</v>
      </c>
      <c r="N57" s="3" t="s">
        <v>83</v>
      </c>
      <c r="O57" s="3" t="s">
        <v>233</v>
      </c>
      <c r="P57" s="12" t="str">
        <f>HYPERLINK("http://slimages.macys.com/is/image/MCY/2169056 ")</f>
      </c>
    </row>
    <row r="58" spans="1:16" ht="24.75">
      <c r="A58" s="9" t="s">
        <v>234</v>
      </c>
      <c r="B58" s="3" t="s">
        <v>235</v>
      </c>
      <c r="C58" s="5" t="n">
        <v>1.0</v>
      </c>
      <c r="D58" s="6" t="n">
        <v>27.28</v>
      </c>
      <c r="E58" s="6" t="n">
        <v>27.28</v>
      </c>
      <c r="F58" s="10" t="n">
        <v>68.0</v>
      </c>
      <c r="G58" s="6" t="n">
        <v>68.0</v>
      </c>
      <c r="H58" s="5" t="s">
        <v>236</v>
      </c>
      <c r="I58" s="3" t="s">
        <v>34</v>
      </c>
      <c r="J58" s="11" t="s">
        <v>135</v>
      </c>
      <c r="K58" s="17" t="n">
        <v>12.262360000000001</v>
      </c>
      <c r="L58" s="17" t="n">
        <v>12.262360000000001</v>
      </c>
      <c r="M58" s="3" t="s">
        <v>20</v>
      </c>
      <c r="N58" s="3" t="s">
        <v>72</v>
      </c>
      <c r="O58" s="3" t="s">
        <v>73</v>
      </c>
      <c r="P58" s="12" t="str">
        <f>HYPERLINK("http://slimages.macys.com/is/image/MCY/2282829 ")</f>
      </c>
    </row>
    <row r="59" spans="1:16" ht="24.75">
      <c r="A59" s="9" t="s">
        <v>237</v>
      </c>
      <c r="B59" s="3" t="s">
        <v>238</v>
      </c>
      <c r="C59" s="5" t="n">
        <v>1.0</v>
      </c>
      <c r="D59" s="6" t="n">
        <v>27.28</v>
      </c>
      <c r="E59" s="6" t="n">
        <v>27.28</v>
      </c>
      <c r="F59" s="10" t="n">
        <v>68.0</v>
      </c>
      <c r="G59" s="6" t="n">
        <v>68.0</v>
      </c>
      <c r="H59" s="5" t="s">
        <v>236</v>
      </c>
      <c r="I59" s="3" t="s">
        <v>34</v>
      </c>
      <c r="J59" s="11" t="s">
        <v>82</v>
      </c>
      <c r="K59" s="17" t="n">
        <v>12.262360000000001</v>
      </c>
      <c r="L59" s="17" t="n">
        <v>12.262360000000001</v>
      </c>
      <c r="M59" s="3" t="s">
        <v>20</v>
      </c>
      <c r="N59" s="3" t="s">
        <v>72</v>
      </c>
      <c r="O59" s="3" t="s">
        <v>73</v>
      </c>
      <c r="P59" s="12" t="str">
        <f>HYPERLINK("http://slimages.macys.com/is/image/MCY/2282829 ")</f>
      </c>
    </row>
    <row r="60" spans="1:16" ht="24.75">
      <c r="A60" s="9" t="s">
        <v>239</v>
      </c>
      <c r="B60" s="3" t="s">
        <v>240</v>
      </c>
      <c r="C60" s="5" t="n">
        <v>1.0</v>
      </c>
      <c r="D60" s="6" t="n">
        <v>27.03</v>
      </c>
      <c r="E60" s="6" t="n">
        <v>27.03</v>
      </c>
      <c r="F60" s="10" t="n">
        <v>79.5</v>
      </c>
      <c r="G60" s="6" t="n">
        <v>79.5</v>
      </c>
      <c r="H60" s="5" t="s">
        <v>241</v>
      </c>
      <c r="I60" s="3" t="s">
        <v>130</v>
      </c>
      <c r="J60" s="11" t="s">
        <v>135</v>
      </c>
      <c r="K60" s="17" t="n">
        <v>12.149985000000001</v>
      </c>
      <c r="L60" s="17" t="n">
        <v>12.149985000000001</v>
      </c>
      <c r="M60" s="3" t="s">
        <v>20</v>
      </c>
      <c r="N60" s="3" t="s">
        <v>83</v>
      </c>
      <c r="O60" s="3" t="s">
        <v>227</v>
      </c>
      <c r="P60" s="12" t="str">
        <f>HYPERLINK("http://slimages.macys.com/is/image/MCY/2598422 ")</f>
      </c>
    </row>
    <row r="61" spans="1:16" ht="24.75">
      <c r="A61" s="9" t="s">
        <v>242</v>
      </c>
      <c r="B61" s="3" t="s">
        <v>243</v>
      </c>
      <c r="C61" s="5" t="n">
        <v>1.0</v>
      </c>
      <c r="D61" s="6" t="n">
        <v>27.03</v>
      </c>
      <c r="E61" s="6" t="n">
        <v>27.03</v>
      </c>
      <c r="F61" s="10" t="n">
        <v>79.5</v>
      </c>
      <c r="G61" s="6" t="n">
        <v>79.5</v>
      </c>
      <c r="H61" s="5" t="s">
        <v>244</v>
      </c>
      <c r="I61" s="3" t="s">
        <v>130</v>
      </c>
      <c r="J61" s="11" t="s">
        <v>67</v>
      </c>
      <c r="K61" s="17" t="n">
        <v>12.149985000000001</v>
      </c>
      <c r="L61" s="17" t="n">
        <v>12.149985000000001</v>
      </c>
      <c r="M61" s="3" t="s">
        <v>20</v>
      </c>
      <c r="N61" s="3" t="s">
        <v>83</v>
      </c>
      <c r="O61" s="3" t="s">
        <v>233</v>
      </c>
      <c r="P61" s="12" t="str">
        <f>HYPERLINK("http://slimages.macys.com/is/image/MCY/2521973 ")</f>
      </c>
    </row>
    <row r="62" spans="1:16" ht="24.75">
      <c r="A62" s="9" t="s">
        <v>245</v>
      </c>
      <c r="B62" s="3" t="s">
        <v>246</v>
      </c>
      <c r="C62" s="5" t="n">
        <v>1.0</v>
      </c>
      <c r="D62" s="6" t="n">
        <v>26.24</v>
      </c>
      <c r="E62" s="6" t="n">
        <v>26.24</v>
      </c>
      <c r="F62" s="10" t="n">
        <v>79.5</v>
      </c>
      <c r="G62" s="6" t="n">
        <v>79.5</v>
      </c>
      <c r="H62" s="5" t="s">
        <v>247</v>
      </c>
      <c r="I62" s="3" t="s">
        <v>55</v>
      </c>
      <c r="J62" s="11" t="s">
        <v>63</v>
      </c>
      <c r="K62" s="17" t="n">
        <v>11.794880000000001</v>
      </c>
      <c r="L62" s="17" t="n">
        <v>11.794880000000001</v>
      </c>
      <c r="M62" s="3" t="s">
        <v>20</v>
      </c>
      <c r="N62" s="3" t="s">
        <v>95</v>
      </c>
      <c r="O62" s="3" t="s">
        <v>248</v>
      </c>
      <c r="P62" s="12" t="str">
        <f>HYPERLINK("http://slimages.macys.com/is/image/MCY/2547826 ")</f>
      </c>
    </row>
    <row r="63" spans="1:16" ht="24.75">
      <c r="A63" s="9" t="s">
        <v>249</v>
      </c>
      <c r="B63" s="3" t="s">
        <v>250</v>
      </c>
      <c r="C63" s="5" t="n">
        <v>1.0</v>
      </c>
      <c r="D63" s="6" t="n">
        <v>26.18</v>
      </c>
      <c r="E63" s="6" t="n">
        <v>26.18</v>
      </c>
      <c r="F63" s="10" t="n">
        <v>69.0</v>
      </c>
      <c r="G63" s="6" t="n">
        <v>69.0</v>
      </c>
      <c r="H63" s="5" t="s">
        <v>251</v>
      </c>
      <c r="I63" s="3" t="s">
        <v>205</v>
      </c>
      <c r="J63" s="11" t="s">
        <v>127</v>
      </c>
      <c r="K63" s="17" t="n">
        <v>11.76791</v>
      </c>
      <c r="L63" s="17" t="n">
        <v>11.76791</v>
      </c>
      <c r="M63" s="3" t="s">
        <v>20</v>
      </c>
      <c r="N63" s="3" t="s">
        <v>112</v>
      </c>
      <c r="O63" s="3" t="s">
        <v>113</v>
      </c>
      <c r="P63" s="12" t="str">
        <f>HYPERLINK("http://slimages.macys.com/is/image/MCY/2099658 ")</f>
      </c>
    </row>
    <row r="64" spans="1:16" ht="24.75">
      <c r="A64" s="9" t="s">
        <v>252</v>
      </c>
      <c r="B64" s="3" t="s">
        <v>253</v>
      </c>
      <c r="C64" s="5" t="n">
        <v>1.0</v>
      </c>
      <c r="D64" s="6" t="n">
        <v>25.76</v>
      </c>
      <c r="E64" s="6" t="n">
        <v>25.76</v>
      </c>
      <c r="F64" s="10" t="n">
        <v>79.0</v>
      </c>
      <c r="G64" s="6" t="n">
        <v>79.0</v>
      </c>
      <c r="H64" s="5" t="n">
        <v>6.0359206E7</v>
      </c>
      <c r="I64" s="3" t="s">
        <v>55</v>
      </c>
      <c r="J64" s="11" t="s">
        <v>82</v>
      </c>
      <c r="K64" s="17" t="n">
        <v>11.57912</v>
      </c>
      <c r="L64" s="17" t="n">
        <v>11.57912</v>
      </c>
      <c r="M64" s="3" t="s">
        <v>20</v>
      </c>
      <c r="N64" s="3" t="s">
        <v>181</v>
      </c>
      <c r="O64" s="3" t="s">
        <v>254</v>
      </c>
      <c r="P64" s="12" t="str">
        <f>HYPERLINK("http://slimages.macys.com/is/image/MCY/2631627 ")</f>
      </c>
    </row>
    <row r="65" spans="1:16" ht="24.75">
      <c r="A65" s="9" t="s">
        <v>255</v>
      </c>
      <c r="B65" s="3" t="s">
        <v>256</v>
      </c>
      <c r="C65" s="5" t="n">
        <v>1.0</v>
      </c>
      <c r="D65" s="6" t="n">
        <v>24.33</v>
      </c>
      <c r="E65" s="6" t="n">
        <v>24.33</v>
      </c>
      <c r="F65" s="10" t="n">
        <v>69.5</v>
      </c>
      <c r="G65" s="6" t="n">
        <v>69.5</v>
      </c>
      <c r="H65" s="5" t="s">
        <v>257</v>
      </c>
      <c r="I65" s="3" t="s">
        <v>111</v>
      </c>
      <c r="J65" s="11" t="s">
        <v>82</v>
      </c>
      <c r="K65" s="17" t="n">
        <v>10.936335</v>
      </c>
      <c r="L65" s="17" t="n">
        <v>10.936335</v>
      </c>
      <c r="M65" s="3" t="s">
        <v>20</v>
      </c>
      <c r="N65" s="3" t="s">
        <v>95</v>
      </c>
      <c r="O65" s="3" t="s">
        <v>96</v>
      </c>
      <c r="P65" s="12" t="str">
        <f>HYPERLINK("http://slimages.macys.com/is/image/MCY/2510577 ")</f>
      </c>
    </row>
    <row r="66" spans="1:16">
      <c r="A66" s="9" t="s">
        <v>258</v>
      </c>
      <c r="B66" s="3" t="s">
        <v>259</v>
      </c>
      <c r="C66" s="5" t="n">
        <v>1.0</v>
      </c>
      <c r="D66" s="6" t="n">
        <v>24.15</v>
      </c>
      <c r="E66" s="6" t="n">
        <v>24.15</v>
      </c>
      <c r="F66" s="10" t="n">
        <v>69.0</v>
      </c>
      <c r="G66" s="6" t="n">
        <v>69.0</v>
      </c>
      <c r="H66" s="5" t="s">
        <v>260</v>
      </c>
      <c r="I66" s="3" t="s">
        <v>550</v>
      </c>
      <c r="J66" s="11" t="s">
        <v>82</v>
      </c>
      <c r="K66" s="17" t="n">
        <v>10.855425</v>
      </c>
      <c r="L66" s="17" t="n">
        <v>10.855425</v>
      </c>
      <c r="M66" s="3" t="s">
        <v>20</v>
      </c>
      <c r="N66" s="3" t="s">
        <v>95</v>
      </c>
      <c r="O66" s="3" t="s">
        <v>261</v>
      </c>
      <c r="P66" s="12" t="str">
        <f>HYPERLINK("http://slimages.macys.com/is/image/MCY/2181059 ")</f>
      </c>
    </row>
    <row r="67" spans="1:16">
      <c r="A67" s="9" t="s">
        <v>262</v>
      </c>
      <c r="B67" s="3" t="s">
        <v>263</v>
      </c>
      <c r="C67" s="5" t="n">
        <v>1.0</v>
      </c>
      <c r="D67" s="6" t="n">
        <v>23.8</v>
      </c>
      <c r="E67" s="6" t="n">
        <v>23.8</v>
      </c>
      <c r="F67" s="10" t="n">
        <v>59.5</v>
      </c>
      <c r="G67" s="6" t="n">
        <v>59.5</v>
      </c>
      <c r="H67" s="5" t="n">
        <v>2.88525212002E11</v>
      </c>
      <c r="I67" s="3" t="s">
        <v>130</v>
      </c>
      <c r="J67" s="11" t="s">
        <v>82</v>
      </c>
      <c r="K67" s="17" t="n">
        <v>10.6981</v>
      </c>
      <c r="L67" s="17" t="n">
        <v>10.6981</v>
      </c>
      <c r="M67" s="3" t="s">
        <v>20</v>
      </c>
      <c r="N67" s="3" t="s">
        <v>121</v>
      </c>
      <c r="O67" s="3" t="s">
        <v>122</v>
      </c>
      <c r="P67" s="12" t="str">
        <f>HYPERLINK("http://slimages.macys.com/is/image/MCY/2312758 ")</f>
      </c>
    </row>
    <row r="68" spans="1:16">
      <c r="A68" s="9" t="s">
        <v>264</v>
      </c>
      <c r="B68" s="3" t="s">
        <v>265</v>
      </c>
      <c r="C68" s="5" t="n">
        <v>1.0</v>
      </c>
      <c r="D68" s="6" t="n">
        <v>23.48</v>
      </c>
      <c r="E68" s="6" t="n">
        <v>23.48</v>
      </c>
      <c r="F68" s="10" t="n">
        <v>59.5</v>
      </c>
      <c r="G68" s="6" t="n">
        <v>59.5</v>
      </c>
      <c r="H68" s="5" t="s">
        <v>266</v>
      </c>
      <c r="I68" s="3" t="s">
        <v>130</v>
      </c>
      <c r="J68" s="11" t="s">
        <v>82</v>
      </c>
      <c r="K68" s="17" t="n">
        <v>10.55426</v>
      </c>
      <c r="L68" s="17" t="n">
        <v>10.55426</v>
      </c>
      <c r="M68" s="3" t="s">
        <v>20</v>
      </c>
      <c r="N68" s="3" t="s">
        <v>83</v>
      </c>
      <c r="O68" s="3" t="s">
        <v>233</v>
      </c>
      <c r="P68" s="12" t="str">
        <f>HYPERLINK("http://slimages.macys.com/is/image/MCY/2569743 ")</f>
      </c>
    </row>
    <row r="69" spans="1:16" ht="24.75">
      <c r="A69" s="9" t="s">
        <v>267</v>
      </c>
      <c r="B69" s="3" t="s">
        <v>268</v>
      </c>
      <c r="C69" s="5" t="n">
        <v>1.0</v>
      </c>
      <c r="D69" s="6" t="n">
        <v>23.48</v>
      </c>
      <c r="E69" s="6" t="n">
        <v>23.48</v>
      </c>
      <c r="F69" s="10" t="n">
        <v>59.5</v>
      </c>
      <c r="G69" s="6" t="n">
        <v>59.5</v>
      </c>
      <c r="H69" s="5" t="s">
        <v>269</v>
      </c>
      <c r="I69" s="3" t="s">
        <v>130</v>
      </c>
      <c r="J69" s="11" t="s">
        <v>127</v>
      </c>
      <c r="K69" s="17" t="n">
        <v>10.55426</v>
      </c>
      <c r="L69" s="17" t="n">
        <v>10.55426</v>
      </c>
      <c r="M69" s="3" t="s">
        <v>20</v>
      </c>
      <c r="N69" s="3" t="s">
        <v>83</v>
      </c>
      <c r="O69" s="3" t="s">
        <v>233</v>
      </c>
      <c r="P69" s="12" t="str">
        <f>HYPERLINK("http://slimages.macys.com/is/image/MCY/2569742 ")</f>
      </c>
    </row>
    <row r="70" spans="1:16" ht="24.75">
      <c r="A70" s="9" t="s">
        <v>270</v>
      </c>
      <c r="B70" s="3" t="s">
        <v>271</v>
      </c>
      <c r="C70" s="5" t="n">
        <v>1.0</v>
      </c>
      <c r="D70" s="6" t="n">
        <v>22.93</v>
      </c>
      <c r="E70" s="6" t="n">
        <v>22.93</v>
      </c>
      <c r="F70" s="10" t="n">
        <v>69.5</v>
      </c>
      <c r="G70" s="6" t="n">
        <v>69.5</v>
      </c>
      <c r="H70" s="5" t="s">
        <v>272</v>
      </c>
      <c r="I70" s="3" t="s">
        <v>152</v>
      </c>
      <c r="J70" s="11" t="s">
        <v>63</v>
      </c>
      <c r="K70" s="17" t="n">
        <v>10.307035</v>
      </c>
      <c r="L70" s="17" t="n">
        <v>10.307035</v>
      </c>
      <c r="M70" s="3" t="s">
        <v>20</v>
      </c>
      <c r="N70" s="3" t="s">
        <v>83</v>
      </c>
      <c r="O70" s="3" t="s">
        <v>84</v>
      </c>
      <c r="P70" s="12" t="str">
        <f>HYPERLINK("http://slimages.macys.com/is/image/MCY/2521981 ")</f>
      </c>
    </row>
    <row r="71" spans="1:16" ht="24.75">
      <c r="A71" s="9" t="s">
        <v>273</v>
      </c>
      <c r="B71" s="3" t="s">
        <v>274</v>
      </c>
      <c r="C71" s="5" t="n">
        <v>1.0</v>
      </c>
      <c r="D71" s="6" t="n">
        <v>22.33</v>
      </c>
      <c r="E71" s="6" t="n">
        <v>22.33</v>
      </c>
      <c r="F71" s="10" t="n">
        <v>59.0</v>
      </c>
      <c r="G71" s="6" t="n">
        <v>59.0</v>
      </c>
      <c r="H71" s="5" t="s">
        <v>275</v>
      </c>
      <c r="I71" s="3" t="s">
        <v>139</v>
      </c>
      <c r="J71" s="11" t="s">
        <v>82</v>
      </c>
      <c r="K71" s="17" t="n">
        <v>10.037335</v>
      </c>
      <c r="L71" s="17" t="n">
        <v>10.037335</v>
      </c>
      <c r="M71" s="3" t="s">
        <v>20</v>
      </c>
      <c r="N71" s="3" t="s">
        <v>112</v>
      </c>
      <c r="O71" s="3" t="s">
        <v>113</v>
      </c>
      <c r="P71" s="12" t="str">
        <f>HYPERLINK("http://slimages.macys.com/is/image/MCY/1547245 ")</f>
      </c>
    </row>
    <row r="72" spans="1:16" ht="24.75">
      <c r="A72" s="9" t="s">
        <v>276</v>
      </c>
      <c r="B72" s="3" t="s">
        <v>277</v>
      </c>
      <c r="C72" s="5" t="n">
        <v>1.0</v>
      </c>
      <c r="D72" s="6" t="n">
        <v>22.24</v>
      </c>
      <c r="E72" s="6" t="n">
        <v>22.24</v>
      </c>
      <c r="F72" s="10" t="n">
        <v>69.5</v>
      </c>
      <c r="G72" s="6" t="n">
        <v>69.5</v>
      </c>
      <c r="H72" s="5" t="s">
        <v>278</v>
      </c>
      <c r="I72" s="3" t="s">
        <v>111</v>
      </c>
      <c r="J72" s="11" t="s">
        <v>63</v>
      </c>
      <c r="K72" s="17" t="n">
        <v>9.99688</v>
      </c>
      <c r="L72" s="17" t="n">
        <v>9.99688</v>
      </c>
      <c r="M72" s="3" t="s">
        <v>20</v>
      </c>
      <c r="N72" s="3" t="s">
        <v>83</v>
      </c>
      <c r="O72" s="3" t="s">
        <v>84</v>
      </c>
      <c r="P72" s="12" t="str">
        <f>HYPERLINK("http://slimages.macys.com/is/image/MCY/2227184 ")</f>
      </c>
    </row>
    <row r="73" spans="1:16" ht="24.75">
      <c r="A73" s="9" t="s">
        <v>279</v>
      </c>
      <c r="B73" s="3" t="s">
        <v>280</v>
      </c>
      <c r="C73" s="5" t="n">
        <v>1.0</v>
      </c>
      <c r="D73" s="6" t="n">
        <v>22.24</v>
      </c>
      <c r="E73" s="6" t="n">
        <v>22.24</v>
      </c>
      <c r="F73" s="10" t="n">
        <v>69.5</v>
      </c>
      <c r="G73" s="6" t="n">
        <v>69.5</v>
      </c>
      <c r="H73" s="5" t="s">
        <v>281</v>
      </c>
      <c r="I73" s="3" t="s">
        <v>282</v>
      </c>
      <c r="J73" s="11" t="s">
        <v>82</v>
      </c>
      <c r="K73" s="17" t="n">
        <v>9.99688</v>
      </c>
      <c r="L73" s="17" t="n">
        <v>9.99688</v>
      </c>
      <c r="M73" s="3" t="s">
        <v>20</v>
      </c>
      <c r="N73" s="3" t="s">
        <v>83</v>
      </c>
      <c r="O73" s="3" t="s">
        <v>227</v>
      </c>
      <c r="P73" s="12" t="str">
        <f>HYPERLINK("http://slimages.macys.com/is/image/MCY/2510371 ")</f>
      </c>
    </row>
    <row r="74" spans="1:16">
      <c r="A74" s="9" t="s">
        <v>283</v>
      </c>
      <c r="B74" s="3" t="s">
        <v>284</v>
      </c>
      <c r="C74" s="5" t="n">
        <v>1.0</v>
      </c>
      <c r="D74" s="6" t="n">
        <v>22.24</v>
      </c>
      <c r="E74" s="6" t="n">
        <v>22.24</v>
      </c>
      <c r="F74" s="10" t="n">
        <v>69.5</v>
      </c>
      <c r="G74" s="6" t="n">
        <v>69.5</v>
      </c>
      <c r="H74" s="5" t="s">
        <v>285</v>
      </c>
      <c r="I74" s="3" t="s">
        <v>134</v>
      </c>
      <c r="J74" s="11" t="s">
        <v>82</v>
      </c>
      <c r="K74" s="17" t="n">
        <v>9.99688</v>
      </c>
      <c r="L74" s="17" t="n">
        <v>9.99688</v>
      </c>
      <c r="M74" s="3" t="s">
        <v>20</v>
      </c>
      <c r="N74" s="3" t="s">
        <v>83</v>
      </c>
      <c r="O74" s="3" t="s">
        <v>84</v>
      </c>
      <c r="P74" s="12" t="str">
        <f>HYPERLINK("http://slimages.macys.com/is/image/MCY/2227184 ")</f>
      </c>
    </row>
    <row r="75" spans="1:16" ht="24.75">
      <c r="A75" s="9" t="s">
        <v>286</v>
      </c>
      <c r="B75" s="3" t="s">
        <v>287</v>
      </c>
      <c r="C75" s="5" t="n">
        <v>1.0</v>
      </c>
      <c r="D75" s="6" t="n">
        <v>22.24</v>
      </c>
      <c r="E75" s="6" t="n">
        <v>22.24</v>
      </c>
      <c r="F75" s="10" t="n">
        <v>69.5</v>
      </c>
      <c r="G75" s="6" t="n">
        <v>69.5</v>
      </c>
      <c r="H75" s="5" t="s">
        <v>288</v>
      </c>
      <c r="I75" s="3" t="s">
        <v>198</v>
      </c>
      <c r="J75" s="11" t="s">
        <v>135</v>
      </c>
      <c r="K75" s="17" t="n">
        <v>9.99688</v>
      </c>
      <c r="L75" s="17" t="n">
        <v>9.99688</v>
      </c>
      <c r="M75" s="3" t="s">
        <v>20</v>
      </c>
      <c r="N75" s="3" t="s">
        <v>83</v>
      </c>
      <c r="O75" s="3" t="s">
        <v>84</v>
      </c>
      <c r="P75" s="12" t="str">
        <f>HYPERLINK("http://slimages.macys.com/is/image/MCY/2227191 ")</f>
      </c>
    </row>
    <row r="76" spans="1:16" ht="24.75">
      <c r="A76" s="9" t="s">
        <v>289</v>
      </c>
      <c r="B76" s="3" t="s">
        <v>290</v>
      </c>
      <c r="C76" s="5" t="n">
        <v>2.0</v>
      </c>
      <c r="D76" s="6" t="n">
        <v>22.24</v>
      </c>
      <c r="E76" s="6" t="n">
        <v>44.48</v>
      </c>
      <c r="F76" s="10" t="n">
        <v>69.5</v>
      </c>
      <c r="G76" s="6" t="n">
        <v>139.0</v>
      </c>
      <c r="H76" s="5" t="s">
        <v>291</v>
      </c>
      <c r="I76" s="3" t="s">
        <v>282</v>
      </c>
      <c r="J76" s="11" t="s">
        <v>127</v>
      </c>
      <c r="K76" s="17" t="n">
        <v>9.99688</v>
      </c>
      <c r="L76" s="17" t="n">
        <v>19.99376</v>
      </c>
      <c r="M76" s="3" t="s">
        <v>20</v>
      </c>
      <c r="N76" s="3" t="s">
        <v>83</v>
      </c>
      <c r="O76" s="3" t="s">
        <v>84</v>
      </c>
      <c r="P76" s="12" t="str">
        <f>HYPERLINK("http://slimages.macys.com/is/image/MCY/2227184 ")</f>
      </c>
    </row>
    <row r="77" spans="1:16" ht="24.75">
      <c r="A77" s="9" t="s">
        <v>292</v>
      </c>
      <c r="B77" s="3" t="s">
        <v>293</v>
      </c>
      <c r="C77" s="5" t="n">
        <v>1.0</v>
      </c>
      <c r="D77" s="6" t="n">
        <v>22.08</v>
      </c>
      <c r="E77" s="6" t="n">
        <v>22.08</v>
      </c>
      <c r="F77" s="10" t="n">
        <v>69.0</v>
      </c>
      <c r="G77" s="6" t="n">
        <v>69.0</v>
      </c>
      <c r="H77" s="5" t="n">
        <v>6.0352447E7</v>
      </c>
      <c r="I77" s="3" t="s">
        <v>294</v>
      </c>
      <c r="J77" s="11" t="s">
        <v>82</v>
      </c>
      <c r="K77" s="17" t="n">
        <v>9.92496</v>
      </c>
      <c r="L77" s="17" t="n">
        <v>9.92496</v>
      </c>
      <c r="M77" s="3" t="s">
        <v>20</v>
      </c>
      <c r="N77" s="3" t="s">
        <v>181</v>
      </c>
      <c r="O77" s="3" t="s">
        <v>254</v>
      </c>
      <c r="P77" s="12" t="str">
        <f>HYPERLINK("http://slimages.macys.com/is/image/MCY/2649336 ")</f>
      </c>
    </row>
    <row r="78" spans="1:16" ht="24.75">
      <c r="A78" s="9" t="s">
        <v>295</v>
      </c>
      <c r="B78" s="3" t="s">
        <v>296</v>
      </c>
      <c r="C78" s="5" t="n">
        <v>1.0</v>
      </c>
      <c r="D78" s="6" t="n">
        <v>20.83</v>
      </c>
      <c r="E78" s="6" t="n">
        <v>20.83</v>
      </c>
      <c r="F78" s="10" t="n">
        <v>59.5</v>
      </c>
      <c r="G78" s="6" t="n">
        <v>59.5</v>
      </c>
      <c r="H78" s="5" t="s">
        <v>297</v>
      </c>
      <c r="I78" s="3" t="s">
        <v>134</v>
      </c>
      <c r="J78" s="11" t="s">
        <v>82</v>
      </c>
      <c r="K78" s="17" t="n">
        <v>9.363085</v>
      </c>
      <c r="L78" s="17" t="n">
        <v>9.363085</v>
      </c>
      <c r="M78" s="3" t="s">
        <v>20</v>
      </c>
      <c r="N78" s="3" t="s">
        <v>95</v>
      </c>
      <c r="O78" s="3" t="s">
        <v>298</v>
      </c>
      <c r="P78" s="12" t="str">
        <f>HYPERLINK("http://slimages.macys.com/is/image/MCY/2000702 ")</f>
      </c>
    </row>
    <row r="79" spans="1:16" ht="24.75">
      <c r="A79" s="9" t="s">
        <v>299</v>
      </c>
      <c r="B79" s="3" t="s">
        <v>300</v>
      </c>
      <c r="C79" s="5" t="n">
        <v>1.0</v>
      </c>
      <c r="D79" s="6" t="n">
        <v>20.82</v>
      </c>
      <c r="E79" s="6" t="n">
        <v>20.82</v>
      </c>
      <c r="F79" s="10" t="n">
        <v>59.5</v>
      </c>
      <c r="G79" s="6" t="n">
        <v>59.5</v>
      </c>
      <c r="H79" s="5" t="s">
        <v>301</v>
      </c>
      <c r="I79" s="3" t="s">
        <v>302</v>
      </c>
      <c r="J79" s="11" t="s">
        <v>67</v>
      </c>
      <c r="K79" s="17" t="n">
        <v>9.35859</v>
      </c>
      <c r="L79" s="17" t="n">
        <v>9.35859</v>
      </c>
      <c r="M79" s="3" t="s">
        <v>20</v>
      </c>
      <c r="N79" s="3" t="s">
        <v>83</v>
      </c>
      <c r="O79" s="3" t="s">
        <v>84</v>
      </c>
      <c r="P79" s="12" t="str">
        <f>HYPERLINK("http://slimages.macys.com/is/image/MCY/2417423 ")</f>
      </c>
    </row>
    <row r="80" spans="1:16">
      <c r="A80" s="9" t="s">
        <v>303</v>
      </c>
      <c r="B80" s="3" t="s">
        <v>304</v>
      </c>
      <c r="C80" s="5" t="n">
        <v>1.0</v>
      </c>
      <c r="D80" s="6" t="n">
        <v>20.82</v>
      </c>
      <c r="E80" s="6" t="n">
        <v>20.82</v>
      </c>
      <c r="F80" s="10" t="n">
        <v>59.5</v>
      </c>
      <c r="G80" s="6" t="n">
        <v>59.5</v>
      </c>
      <c r="H80" s="5" t="s">
        <v>305</v>
      </c>
      <c r="I80" s="3" t="s">
        <v>55</v>
      </c>
      <c r="J80" s="11" t="s">
        <v>67</v>
      </c>
      <c r="K80" s="17" t="n">
        <v>9.35859</v>
      </c>
      <c r="L80" s="17" t="n">
        <v>9.35859</v>
      </c>
      <c r="M80" s="3" t="s">
        <v>20</v>
      </c>
      <c r="N80" s="3" t="s">
        <v>83</v>
      </c>
      <c r="O80" s="3" t="s">
        <v>306</v>
      </c>
      <c r="P80" s="12" t="str">
        <f>HYPERLINK("http://slimages.macys.com/is/image/MCY/2521962 ")</f>
      </c>
    </row>
    <row r="81" spans="1:16">
      <c r="A81" s="9" t="s">
        <v>307</v>
      </c>
      <c r="B81" s="3" t="s">
        <v>308</v>
      </c>
      <c r="C81" s="5" t="n">
        <v>1.0</v>
      </c>
      <c r="D81" s="6" t="n">
        <v>19.36</v>
      </c>
      <c r="E81" s="6" t="n">
        <v>19.36</v>
      </c>
      <c r="F81" s="10" t="n">
        <v>48.0</v>
      </c>
      <c r="G81" s="6" t="n">
        <v>48.0</v>
      </c>
      <c r="H81" s="5" t="s">
        <v>309</v>
      </c>
      <c r="I81" s="3" t="s">
        <v>310</v>
      </c>
      <c r="J81" s="11" t="s">
        <v>135</v>
      </c>
      <c r="K81" s="17" t="n">
        <v>8.70232</v>
      </c>
      <c r="L81" s="17" t="n">
        <v>8.70232</v>
      </c>
      <c r="M81" s="3" t="s">
        <v>20</v>
      </c>
      <c r="N81" s="3" t="s">
        <v>72</v>
      </c>
      <c r="O81" s="3" t="s">
        <v>73</v>
      </c>
      <c r="P81" s="12" t="str">
        <f>HYPERLINK("http://images.bloomingdales.com/is/image/BLM/8665850 ")</f>
      </c>
    </row>
    <row r="82" spans="1:16" ht="24.75">
      <c r="A82" s="9" t="s">
        <v>311</v>
      </c>
      <c r="B82" s="3" t="s">
        <v>312</v>
      </c>
      <c r="C82" s="5" t="n">
        <v>1.0</v>
      </c>
      <c r="D82" s="6" t="n">
        <v>19.04</v>
      </c>
      <c r="E82" s="6" t="n">
        <v>19.04</v>
      </c>
      <c r="F82" s="10" t="n">
        <v>59.5</v>
      </c>
      <c r="G82" s="6" t="n">
        <v>59.5</v>
      </c>
      <c r="H82" s="5" t="s">
        <v>313</v>
      </c>
      <c r="I82" s="3" t="s">
        <v>111</v>
      </c>
      <c r="J82" s="11" t="s">
        <v>63</v>
      </c>
      <c r="K82" s="17" t="n">
        <v>8.558480000000001</v>
      </c>
      <c r="L82" s="17" t="n">
        <v>8.558480000000001</v>
      </c>
      <c r="M82" s="3" t="s">
        <v>20</v>
      </c>
      <c r="N82" s="3" t="s">
        <v>83</v>
      </c>
      <c r="O82" s="3" t="s">
        <v>84</v>
      </c>
      <c r="P82" s="12" t="str">
        <f>HYPERLINK("http://slimages.macys.com/is/image/MCY/2569707 ")</f>
      </c>
    </row>
    <row r="83" spans="1:16" ht="24.75">
      <c r="A83" s="9" t="s">
        <v>314</v>
      </c>
      <c r="B83" s="3" t="s">
        <v>315</v>
      </c>
      <c r="C83" s="5" t="n">
        <v>1.0</v>
      </c>
      <c r="D83" s="6" t="n">
        <v>19.04</v>
      </c>
      <c r="E83" s="6" t="n">
        <v>19.04</v>
      </c>
      <c r="F83" s="10" t="n">
        <v>59.5</v>
      </c>
      <c r="G83" s="6" t="n">
        <v>59.5</v>
      </c>
      <c r="H83" s="5" t="s">
        <v>313</v>
      </c>
      <c r="I83" s="3" t="s">
        <v>111</v>
      </c>
      <c r="J83" s="11" t="s">
        <v>135</v>
      </c>
      <c r="K83" s="17" t="n">
        <v>8.558480000000001</v>
      </c>
      <c r="L83" s="17" t="n">
        <v>8.558480000000001</v>
      </c>
      <c r="M83" s="3" t="s">
        <v>20</v>
      </c>
      <c r="N83" s="3" t="s">
        <v>83</v>
      </c>
      <c r="O83" s="3" t="s">
        <v>84</v>
      </c>
      <c r="P83" s="12" t="str">
        <f>HYPERLINK("http://slimages.macys.com/is/image/MCY/2569707 ")</f>
      </c>
    </row>
    <row r="84" spans="1:16" ht="24.75">
      <c r="A84" s="9" t="s">
        <v>316</v>
      </c>
      <c r="B84" s="3" t="s">
        <v>317</v>
      </c>
      <c r="C84" s="5" t="n">
        <v>1.0</v>
      </c>
      <c r="D84" s="6" t="n">
        <v>19.04</v>
      </c>
      <c r="E84" s="6" t="n">
        <v>19.04</v>
      </c>
      <c r="F84" s="10" t="n">
        <v>59.5</v>
      </c>
      <c r="G84" s="6" t="n">
        <v>59.5</v>
      </c>
      <c r="H84" s="5" t="s">
        <v>313</v>
      </c>
      <c r="I84" s="3" t="s">
        <v>111</v>
      </c>
      <c r="J84" s="11" t="s">
        <v>67</v>
      </c>
      <c r="K84" s="17" t="n">
        <v>8.558480000000001</v>
      </c>
      <c r="L84" s="17" t="n">
        <v>8.558480000000001</v>
      </c>
      <c r="M84" s="3" t="s">
        <v>20</v>
      </c>
      <c r="N84" s="3" t="s">
        <v>83</v>
      </c>
      <c r="O84" s="3" t="s">
        <v>84</v>
      </c>
      <c r="P84" s="12" t="str">
        <f>HYPERLINK("http://slimages.macys.com/is/image/MCY/2569707 ")</f>
      </c>
    </row>
    <row r="85" spans="1:16" ht="24.75">
      <c r="A85" s="9" t="s">
        <v>318</v>
      </c>
      <c r="B85" s="3" t="s">
        <v>319</v>
      </c>
      <c r="C85" s="5" t="n">
        <v>1.0</v>
      </c>
      <c r="D85" s="6" t="n">
        <v>18.5</v>
      </c>
      <c r="E85" s="6" t="n">
        <v>18.5</v>
      </c>
      <c r="F85" s="10" t="n">
        <v>39.5</v>
      </c>
      <c r="G85" s="6" t="n">
        <v>39.5</v>
      </c>
      <c r="H85" s="5" t="s">
        <v>320</v>
      </c>
      <c r="I85" s="3" t="s">
        <v>111</v>
      </c>
      <c r="J85" s="11" t="s">
        <v>153</v>
      </c>
      <c r="K85" s="17" t="n">
        <v>8.315750000000001</v>
      </c>
      <c r="L85" s="17" t="n">
        <v>8.315750000000001</v>
      </c>
      <c r="M85" s="3" t="s">
        <v>20</v>
      </c>
      <c r="N85" s="3" t="s">
        <v>50</v>
      </c>
      <c r="O85" s="3" t="s">
        <v>51</v>
      </c>
      <c r="P85" s="12" t="str">
        <f>HYPERLINK("http://slimages.macys.com/is/image/MCY/2216422 ")</f>
      </c>
    </row>
    <row r="86" spans="1:16" ht="24.75">
      <c r="A86" s="9" t="s">
        <v>321</v>
      </c>
      <c r="B86" s="3" t="s">
        <v>322</v>
      </c>
      <c r="C86" s="5" t="n">
        <v>1.0</v>
      </c>
      <c r="D86" s="6" t="n">
        <v>18.2</v>
      </c>
      <c r="E86" s="6" t="n">
        <v>18.2</v>
      </c>
      <c r="F86" s="10" t="n">
        <v>79.0</v>
      </c>
      <c r="G86" s="6" t="n">
        <v>79.0</v>
      </c>
      <c r="H86" s="5" t="n">
        <v>6.0344976E7</v>
      </c>
      <c r="I86" s="3" t="s">
        <v>323</v>
      </c>
      <c r="J86" s="11" t="s">
        <v>550</v>
      </c>
      <c r="K86" s="17" t="n">
        <v>8.1809</v>
      </c>
      <c r="L86" s="17" t="n">
        <v>8.1809</v>
      </c>
      <c r="M86" s="3" t="s">
        <v>20</v>
      </c>
      <c r="N86" s="3" t="s">
        <v>324</v>
      </c>
      <c r="O86" s="3" t="s">
        <v>325</v>
      </c>
      <c r="P86" s="12" t="str">
        <f>HYPERLINK("http://slimages.macys.com/is/image/MCY/2307784 ")</f>
      </c>
    </row>
    <row r="87" spans="1:16" ht="24.75">
      <c r="A87" s="9" t="s">
        <v>326</v>
      </c>
      <c r="B87" s="3" t="s">
        <v>327</v>
      </c>
      <c r="C87" s="5" t="n">
        <v>1.0</v>
      </c>
      <c r="D87" s="6" t="n">
        <v>18.2</v>
      </c>
      <c r="E87" s="6" t="n">
        <v>18.2</v>
      </c>
      <c r="F87" s="10" t="n">
        <v>79.0</v>
      </c>
      <c r="G87" s="6" t="n">
        <v>79.0</v>
      </c>
      <c r="H87" s="5" t="n">
        <v>1.0523058E7</v>
      </c>
      <c r="I87" s="3" t="s">
        <v>205</v>
      </c>
      <c r="J87" s="11" t="s">
        <v>127</v>
      </c>
      <c r="K87" s="17" t="n">
        <v>8.1809</v>
      </c>
      <c r="L87" s="17" t="n">
        <v>8.1809</v>
      </c>
      <c r="M87" s="3" t="s">
        <v>20</v>
      </c>
      <c r="N87" s="3" t="s">
        <v>324</v>
      </c>
      <c r="O87" s="3" t="s">
        <v>325</v>
      </c>
      <c r="P87" s="12" t="str">
        <f>HYPERLINK("http://slimages.macys.com/is/image/MCY/2307812 ")</f>
      </c>
    </row>
    <row r="88" spans="1:16" ht="24.75">
      <c r="A88" s="9" t="s">
        <v>328</v>
      </c>
      <c r="B88" s="3" t="s">
        <v>329</v>
      </c>
      <c r="C88" s="5" t="n">
        <v>1.0</v>
      </c>
      <c r="D88" s="6" t="n">
        <v>17.32</v>
      </c>
      <c r="E88" s="6" t="n">
        <v>17.32</v>
      </c>
      <c r="F88" s="10" t="n">
        <v>49.5</v>
      </c>
      <c r="G88" s="6" t="n">
        <v>49.5</v>
      </c>
      <c r="H88" s="5" t="s">
        <v>330</v>
      </c>
      <c r="I88" s="3" t="s">
        <v>331</v>
      </c>
      <c r="J88" s="11" t="s">
        <v>135</v>
      </c>
      <c r="K88" s="17" t="n">
        <v>7.785340000000001</v>
      </c>
      <c r="L88" s="17" t="n">
        <v>7.785340000000001</v>
      </c>
      <c r="M88" s="3" t="s">
        <v>20</v>
      </c>
      <c r="N88" s="3" t="s">
        <v>83</v>
      </c>
      <c r="O88" s="3" t="s">
        <v>332</v>
      </c>
      <c r="P88" s="12" t="str">
        <f>HYPERLINK("http://slimages.macys.com/is/image/MCY/2438576 ")</f>
      </c>
    </row>
    <row r="89" spans="1:16" ht="24.75">
      <c r="A89" s="9" t="s">
        <v>333</v>
      </c>
      <c r="B89" s="3" t="s">
        <v>334</v>
      </c>
      <c r="C89" s="5" t="n">
        <v>1.0</v>
      </c>
      <c r="D89" s="6" t="n">
        <v>17.32</v>
      </c>
      <c r="E89" s="6" t="n">
        <v>17.32</v>
      </c>
      <c r="F89" s="10" t="n">
        <v>49.5</v>
      </c>
      <c r="G89" s="6" t="n">
        <v>49.5</v>
      </c>
      <c r="H89" s="5" t="s">
        <v>335</v>
      </c>
      <c r="I89" s="3" t="s">
        <v>336</v>
      </c>
      <c r="J89" s="11" t="s">
        <v>42</v>
      </c>
      <c r="K89" s="17" t="n">
        <v>7.785340000000001</v>
      </c>
      <c r="L89" s="17" t="n">
        <v>7.785340000000001</v>
      </c>
      <c r="M89" s="3" t="s">
        <v>20</v>
      </c>
      <c r="N89" s="3" t="s">
        <v>83</v>
      </c>
      <c r="O89" s="3" t="s">
        <v>84</v>
      </c>
      <c r="P89" s="12" t="str">
        <f>HYPERLINK("http://slimages.macys.com/is/image/MCY/1644653 ")</f>
      </c>
    </row>
    <row r="90" spans="1:16" ht="24.75">
      <c r="A90" s="9" t="s">
        <v>337</v>
      </c>
      <c r="B90" s="3" t="s">
        <v>338</v>
      </c>
      <c r="C90" s="5" t="n">
        <v>1.0</v>
      </c>
      <c r="D90" s="6" t="n">
        <v>16.83</v>
      </c>
      <c r="E90" s="6" t="n">
        <v>16.83</v>
      </c>
      <c r="F90" s="10" t="n">
        <v>49.5</v>
      </c>
      <c r="G90" s="6" t="n">
        <v>49.5</v>
      </c>
      <c r="H90" s="5" t="s">
        <v>339</v>
      </c>
      <c r="I90" s="3" t="s">
        <v>340</v>
      </c>
      <c r="J90" s="11" t="s">
        <v>82</v>
      </c>
      <c r="K90" s="17" t="n">
        <v>7.565085</v>
      </c>
      <c r="L90" s="17" t="n">
        <v>7.565085</v>
      </c>
      <c r="M90" s="3" t="s">
        <v>20</v>
      </c>
      <c r="N90" s="3" t="s">
        <v>83</v>
      </c>
      <c r="O90" s="3" t="s">
        <v>332</v>
      </c>
      <c r="P90" s="12" t="str">
        <f>HYPERLINK("http://slimages.macys.com/is/image/MCY/2510387 ")</f>
      </c>
    </row>
    <row r="91" spans="1:16" ht="24.75">
      <c r="A91" s="9" t="s">
        <v>341</v>
      </c>
      <c r="B91" s="3" t="s">
        <v>342</v>
      </c>
      <c r="C91" s="5" t="n">
        <v>1.0</v>
      </c>
      <c r="D91" s="6" t="n">
        <v>15.8</v>
      </c>
      <c r="E91" s="6" t="n">
        <v>15.8</v>
      </c>
      <c r="F91" s="10" t="n">
        <v>39.5</v>
      </c>
      <c r="G91" s="6" t="n">
        <v>39.5</v>
      </c>
      <c r="H91" s="5" t="n">
        <v>2.88504892001E11</v>
      </c>
      <c r="I91" s="3" t="s">
        <v>111</v>
      </c>
      <c r="J91" s="11" t="s">
        <v>127</v>
      </c>
      <c r="K91" s="17" t="n">
        <v>7.1021</v>
      </c>
      <c r="L91" s="17" t="n">
        <v>7.1021</v>
      </c>
      <c r="M91" s="3" t="s">
        <v>20</v>
      </c>
      <c r="N91" s="3" t="s">
        <v>121</v>
      </c>
      <c r="O91" s="3" t="s">
        <v>122</v>
      </c>
      <c r="P91" s="12" t="str">
        <f>HYPERLINK("http://slimages.macys.com/is/image/MCY/2074533 ")</f>
      </c>
    </row>
    <row r="92" spans="1:16" ht="24.75">
      <c r="A92" s="9" t="s">
        <v>343</v>
      </c>
      <c r="B92" s="3" t="s">
        <v>344</v>
      </c>
      <c r="C92" s="5" t="n">
        <v>1.0</v>
      </c>
      <c r="D92" s="6" t="n">
        <v>15.8</v>
      </c>
      <c r="E92" s="6" t="n">
        <v>15.8</v>
      </c>
      <c r="F92" s="10" t="n">
        <v>39.5</v>
      </c>
      <c r="G92" s="6" t="n">
        <v>39.5</v>
      </c>
      <c r="H92" s="5" t="n">
        <v>2.88513580002E11</v>
      </c>
      <c r="I92" s="3" t="s">
        <v>55</v>
      </c>
      <c r="J92" s="11" t="s">
        <v>82</v>
      </c>
      <c r="K92" s="17" t="n">
        <v>7.1021</v>
      </c>
      <c r="L92" s="17" t="n">
        <v>7.1021</v>
      </c>
      <c r="M92" s="3" t="s">
        <v>20</v>
      </c>
      <c r="N92" s="3" t="s">
        <v>121</v>
      </c>
      <c r="O92" s="3" t="s">
        <v>122</v>
      </c>
      <c r="P92" s="12" t="str">
        <f>HYPERLINK("http://slimages.macys.com/is/image/MCY/2541384 ")</f>
      </c>
    </row>
    <row r="93" spans="1:16" ht="24.75">
      <c r="A93" s="9" t="s">
        <v>345</v>
      </c>
      <c r="B93" s="3" t="s">
        <v>346</v>
      </c>
      <c r="C93" s="5" t="n">
        <v>1.0</v>
      </c>
      <c r="D93" s="6" t="n">
        <v>15.8</v>
      </c>
      <c r="E93" s="6" t="n">
        <v>15.8</v>
      </c>
      <c r="F93" s="10" t="n">
        <v>39.5</v>
      </c>
      <c r="G93" s="6" t="n">
        <v>39.5</v>
      </c>
      <c r="H93" s="5" t="n">
        <v>2.88513584001E11</v>
      </c>
      <c r="I93" s="3" t="s">
        <v>55</v>
      </c>
      <c r="J93" s="11" t="s">
        <v>82</v>
      </c>
      <c r="K93" s="17" t="n">
        <v>7.1021</v>
      </c>
      <c r="L93" s="17" t="n">
        <v>7.1021</v>
      </c>
      <c r="M93" s="3" t="s">
        <v>20</v>
      </c>
      <c r="N93" s="3" t="s">
        <v>121</v>
      </c>
      <c r="O93" s="3" t="s">
        <v>122</v>
      </c>
      <c r="P93" s="12" t="str">
        <f>HYPERLINK("http://slimages.macys.com/is/image/MCY/2504389 ")</f>
      </c>
    </row>
    <row r="94" spans="1:16" ht="24.75">
      <c r="A94" s="9" t="s">
        <v>347</v>
      </c>
      <c r="B94" s="3" t="s">
        <v>348</v>
      </c>
      <c r="C94" s="5" t="n">
        <v>1.0</v>
      </c>
      <c r="D94" s="6" t="n">
        <v>15.8</v>
      </c>
      <c r="E94" s="6" t="n">
        <v>15.8</v>
      </c>
      <c r="F94" s="10" t="n">
        <v>39.5</v>
      </c>
      <c r="G94" s="6" t="n">
        <v>39.5</v>
      </c>
      <c r="H94" s="5" t="n">
        <v>2.88513585002E11</v>
      </c>
      <c r="I94" s="3" t="s">
        <v>111</v>
      </c>
      <c r="J94" s="11" t="s">
        <v>127</v>
      </c>
      <c r="K94" s="17" t="n">
        <v>7.1021</v>
      </c>
      <c r="L94" s="17" t="n">
        <v>7.1021</v>
      </c>
      <c r="M94" s="3" t="s">
        <v>20</v>
      </c>
      <c r="N94" s="3" t="s">
        <v>121</v>
      </c>
      <c r="O94" s="3" t="s">
        <v>122</v>
      </c>
      <c r="P94" s="12" t="str">
        <f>HYPERLINK("http://slimages.macys.com/is/image/MCY/2504409 ")</f>
      </c>
    </row>
    <row r="95" spans="1:16" ht="24.75">
      <c r="A95" s="9" t="s">
        <v>349</v>
      </c>
      <c r="B95" s="3" t="s">
        <v>350</v>
      </c>
      <c r="C95" s="5" t="n">
        <v>2.0</v>
      </c>
      <c r="D95" s="6" t="n">
        <v>15.8</v>
      </c>
      <c r="E95" s="6" t="n">
        <v>31.6</v>
      </c>
      <c r="F95" s="10" t="n">
        <v>39.5</v>
      </c>
      <c r="G95" s="6" t="n">
        <v>79.0</v>
      </c>
      <c r="H95" s="5" t="n">
        <v>2.88513584001E11</v>
      </c>
      <c r="I95" s="3" t="s">
        <v>55</v>
      </c>
      <c r="J95" s="11" t="s">
        <v>63</v>
      </c>
      <c r="K95" s="17" t="n">
        <v>7.1021</v>
      </c>
      <c r="L95" s="17" t="n">
        <v>14.2042</v>
      </c>
      <c r="M95" s="3" t="s">
        <v>20</v>
      </c>
      <c r="N95" s="3" t="s">
        <v>121</v>
      </c>
      <c r="O95" s="3" t="s">
        <v>122</v>
      </c>
      <c r="P95" s="12" t="str">
        <f>HYPERLINK("http://slimages.macys.com/is/image/MCY/2504389 ")</f>
      </c>
    </row>
    <row r="96" spans="1:16" ht="24.75">
      <c r="A96" s="9" t="s">
        <v>351</v>
      </c>
      <c r="B96" s="3" t="s">
        <v>352</v>
      </c>
      <c r="C96" s="5" t="n">
        <v>1.0</v>
      </c>
      <c r="D96" s="6" t="n">
        <v>12.64</v>
      </c>
      <c r="E96" s="6" t="n">
        <v>12.64</v>
      </c>
      <c r="F96" s="10" t="n">
        <v>39.5</v>
      </c>
      <c r="G96" s="6" t="n">
        <v>39.5</v>
      </c>
      <c r="H96" s="5" t="s">
        <v>353</v>
      </c>
      <c r="I96" s="3" t="s">
        <v>331</v>
      </c>
      <c r="J96" s="11" t="s">
        <v>82</v>
      </c>
      <c r="K96" s="17" t="n">
        <v>5.68168</v>
      </c>
      <c r="L96" s="17" t="n">
        <v>5.68168</v>
      </c>
      <c r="M96" s="3" t="s">
        <v>20</v>
      </c>
      <c r="N96" s="3" t="s">
        <v>189</v>
      </c>
      <c r="O96" s="3" t="s">
        <v>190</v>
      </c>
      <c r="P96" s="12" t="str">
        <f>HYPERLINK("http://slimages.macys.com/is/image/MCY/2089861 ")</f>
      </c>
    </row>
    <row r="97" spans="1:16" ht="24.75">
      <c r="A97" s="9" t="s">
        <v>354</v>
      </c>
      <c r="B97" s="3" t="s">
        <v>355</v>
      </c>
      <c r="C97" s="5" t="n">
        <v>1.0</v>
      </c>
      <c r="D97" s="6" t="n">
        <v>106.75</v>
      </c>
      <c r="E97" s="6" t="n">
        <v>106.75</v>
      </c>
      <c r="F97" s="10" t="n">
        <v>248.0</v>
      </c>
      <c r="G97" s="6" t="n">
        <v>248.0</v>
      </c>
      <c r="H97" s="5" t="s">
        <v>356</v>
      </c>
      <c r="I97" s="3" t="s">
        <v>180</v>
      </c>
      <c r="J97" s="11" t="s">
        <v>357</v>
      </c>
      <c r="K97" s="17" t="n">
        <v>47.984125</v>
      </c>
      <c r="L97" s="17" t="n">
        <v>47.984125</v>
      </c>
      <c r="M97" s="3" t="s">
        <v>20</v>
      </c>
      <c r="N97" s="3" t="s">
        <v>43</v>
      </c>
      <c r="O97" s="3" t="s">
        <v>44</v>
      </c>
      <c r="P97" s="12" t="str">
        <f>HYPERLINK("http://slimages.macys.com/is/image/MCY/2089861 ")</f>
      </c>
    </row>
    <row r="98" spans="1:16" ht="24.75">
      <c r="A98" s="9" t="s">
        <v>358</v>
      </c>
      <c r="B98" s="3" t="s">
        <v>359</v>
      </c>
      <c r="C98" s="5" t="n">
        <v>1.0</v>
      </c>
      <c r="D98" s="6" t="n">
        <v>104.5</v>
      </c>
      <c r="E98" s="6" t="n">
        <v>104.5</v>
      </c>
      <c r="F98" s="10" t="n">
        <v>235.0</v>
      </c>
      <c r="G98" s="6" t="n">
        <v>235.0</v>
      </c>
      <c r="H98" s="5" t="s">
        <v>360</v>
      </c>
      <c r="I98" s="3" t="s">
        <v>361</v>
      </c>
      <c r="J98" s="11" t="s">
        <v>82</v>
      </c>
      <c r="K98" s="17" t="n">
        <v>46.97275</v>
      </c>
      <c r="L98" s="17" t="n">
        <v>46.97275</v>
      </c>
      <c r="M98" s="3" t="s">
        <v>20</v>
      </c>
      <c r="N98" s="3" t="s">
        <v>362</v>
      </c>
      <c r="O98" s="3" t="s">
        <v>363</v>
      </c>
      <c r="P98" s="12" t="str">
        <f>HYPERLINK("http://slimages.macys.com/is/image/MCY/2089861 ")</f>
      </c>
    </row>
    <row r="99" spans="1:16" ht="24.75">
      <c r="A99" s="9" t="s">
        <v>364</v>
      </c>
      <c r="B99" s="3" t="s">
        <v>365</v>
      </c>
      <c r="C99" s="5" t="n">
        <v>1.0</v>
      </c>
      <c r="D99" s="6" t="n">
        <v>86.0</v>
      </c>
      <c r="E99" s="6" t="n">
        <v>86.0</v>
      </c>
      <c r="F99" s="10" t="n">
        <v>189.0</v>
      </c>
      <c r="G99" s="6" t="n">
        <v>189.0</v>
      </c>
      <c r="H99" s="5" t="s">
        <v>366</v>
      </c>
      <c r="I99" s="3" t="s">
        <v>130</v>
      </c>
      <c r="J99" s="11" t="s">
        <v>550</v>
      </c>
      <c r="K99" s="17" t="n">
        <v>38.657000000000004</v>
      </c>
      <c r="L99" s="17" t="n">
        <v>38.657000000000004</v>
      </c>
      <c r="M99" s="3" t="s">
        <v>20</v>
      </c>
      <c r="N99" s="3" t="s">
        <v>36</v>
      </c>
      <c r="O99" s="3" t="s">
        <v>37</v>
      </c>
      <c r="P99" s="12" t="str">
        <f>HYPERLINK("http://slimages.macys.com/is/image/MCY/2089861 ")</f>
        <v xml:space="preserve"/>
      </c>
    </row>
    <row r="100" spans="1:16" ht="24.75">
      <c r="A100" s="9" t="s">
        <v>367</v>
      </c>
      <c r="B100" s="3" t="s">
        <v>368</v>
      </c>
      <c r="C100" s="5" t="n">
        <v>1.0</v>
      </c>
      <c r="D100" s="6" t="n">
        <v>68.0</v>
      </c>
      <c r="E100" s="6" t="n">
        <v>68.0</v>
      </c>
      <c r="F100" s="10" t="n">
        <v>158.0</v>
      </c>
      <c r="G100" s="6" t="n">
        <v>158.0</v>
      </c>
      <c r="H100" s="5" t="s">
        <v>369</v>
      </c>
      <c r="I100" s="3" t="s">
        <v>34</v>
      </c>
      <c r="J100" s="11" t="s">
        <v>82</v>
      </c>
      <c r="K100" s="17" t="n">
        <v>30.566</v>
      </c>
      <c r="L100" s="17" t="n">
        <v>30.566</v>
      </c>
      <c r="M100" s="3" t="s">
        <v>20</v>
      </c>
      <c r="N100" s="3" t="s">
        <v>43</v>
      </c>
      <c r="O100" s="3" t="s">
        <v>44</v>
      </c>
      <c r="P100" s="12" t="s">
        <v>550</v>
      </c>
    </row>
    <row r="101" spans="1:16" ht="24.75">
      <c r="A101" s="9" t="s">
        <v>370</v>
      </c>
      <c r="B101" s="3" t="s">
        <v>371</v>
      </c>
      <c r="C101" s="5" t="n">
        <v>1.0</v>
      </c>
      <c r="D101" s="6" t="n">
        <v>63.75</v>
      </c>
      <c r="E101" s="6" t="n">
        <v>63.75</v>
      </c>
      <c r="F101" s="10" t="n">
        <v>148.0</v>
      </c>
      <c r="G101" s="6" t="n">
        <v>148.0</v>
      </c>
      <c r="H101" s="5" t="s">
        <v>372</v>
      </c>
      <c r="I101" s="3" t="s">
        <v>55</v>
      </c>
      <c r="J101" s="11" t="s">
        <v>373</v>
      </c>
      <c r="K101" s="17" t="n">
        <v>28.655625</v>
      </c>
      <c r="L101" s="17" t="n">
        <v>28.655625</v>
      </c>
      <c r="M101" s="3" t="s">
        <v>20</v>
      </c>
      <c r="N101" s="3" t="s">
        <v>43</v>
      </c>
      <c r="O101" s="3" t="s">
        <v>44</v>
      </c>
      <c r="P101" s="12" t="s">
        <v>550</v>
      </c>
    </row>
    <row r="102" spans="1:16" ht="24.75">
      <c r="A102" s="9" t="s">
        <v>374</v>
      </c>
      <c r="B102" s="3" t="s">
        <v>371</v>
      </c>
      <c r="C102" s="5" t="n">
        <v>1.0</v>
      </c>
      <c r="D102" s="6" t="n">
        <v>63.75</v>
      </c>
      <c r="E102" s="6" t="n">
        <v>63.75</v>
      </c>
      <c r="F102" s="10" t="n">
        <v>148.0</v>
      </c>
      <c r="G102" s="6" t="n">
        <v>148.0</v>
      </c>
      <c r="H102" s="5" t="s">
        <v>372</v>
      </c>
      <c r="I102" s="3" t="s">
        <v>55</v>
      </c>
      <c r="J102" s="11" t="s">
        <v>59</v>
      </c>
      <c r="K102" s="17" t="n">
        <v>28.655625</v>
      </c>
      <c r="L102" s="17" t="n">
        <v>28.655625</v>
      </c>
      <c r="M102" s="3" t="s">
        <v>20</v>
      </c>
      <c r="N102" s="3" t="s">
        <v>43</v>
      </c>
      <c r="O102" s="3" t="s">
        <v>44</v>
      </c>
      <c r="P102" s="12" t="s">
        <v>550</v>
      </c>
    </row>
    <row r="103" spans="1:16" ht="24.75">
      <c r="A103" s="9" t="s">
        <v>375</v>
      </c>
      <c r="B103" s="3" t="s">
        <v>376</v>
      </c>
      <c r="C103" s="5" t="n">
        <v>1.0</v>
      </c>
      <c r="D103" s="6" t="n">
        <v>58.0</v>
      </c>
      <c r="E103" s="6" t="n">
        <v>58.0</v>
      </c>
      <c r="F103" s="10" t="n">
        <v>118.0</v>
      </c>
      <c r="G103" s="6" t="n">
        <v>118.0</v>
      </c>
      <c r="H103" s="5" t="s">
        <v>377</v>
      </c>
      <c r="I103" s="3" t="s">
        <v>48</v>
      </c>
      <c r="J103" s="11" t="s">
        <v>378</v>
      </c>
      <c r="K103" s="17" t="n">
        <v>26.071</v>
      </c>
      <c r="L103" s="17" t="n">
        <v>26.071</v>
      </c>
      <c r="M103" s="3" t="s">
        <v>20</v>
      </c>
      <c r="N103" s="3" t="s">
        <v>50</v>
      </c>
      <c r="O103" s="3" t="s">
        <v>51</v>
      </c>
      <c r="P103" s="12" t="s">
        <v>550</v>
      </c>
    </row>
    <row r="104" spans="1:16" ht="24.75">
      <c r="A104" s="9" t="s">
        <v>379</v>
      </c>
      <c r="B104" s="3" t="s">
        <v>380</v>
      </c>
      <c r="C104" s="5" t="n">
        <v>1.0</v>
      </c>
      <c r="D104" s="6" t="n">
        <v>51.04</v>
      </c>
      <c r="E104" s="6" t="n">
        <v>51.04</v>
      </c>
      <c r="F104" s="10" t="n">
        <v>128.0</v>
      </c>
      <c r="G104" s="6" t="n">
        <v>128.0</v>
      </c>
      <c r="H104" s="5" t="s">
        <v>381</v>
      </c>
      <c r="I104" s="3" t="s">
        <v>194</v>
      </c>
      <c r="J104" s="11" t="s">
        <v>135</v>
      </c>
      <c r="K104" s="17" t="n">
        <v>22.94248</v>
      </c>
      <c r="L104" s="17" t="n">
        <v>22.94248</v>
      </c>
      <c r="M104" s="3" t="s">
        <v>20</v>
      </c>
      <c r="N104" s="3" t="s">
        <v>72</v>
      </c>
      <c r="O104" s="3" t="s">
        <v>73</v>
      </c>
      <c r="P104" s="12" t="s">
        <v>550</v>
      </c>
    </row>
    <row r="105" spans="1:16" ht="24.75">
      <c r="A105" s="9" t="s">
        <v>382</v>
      </c>
      <c r="B105" s="3" t="s">
        <v>383</v>
      </c>
      <c r="C105" s="5" t="n">
        <v>1.0</v>
      </c>
      <c r="D105" s="6" t="n">
        <v>41.58</v>
      </c>
      <c r="E105" s="6" t="n">
        <v>41.58</v>
      </c>
      <c r="F105" s="10" t="n">
        <v>109.0</v>
      </c>
      <c r="G105" s="6" t="n">
        <v>109.0</v>
      </c>
      <c r="H105" s="5" t="s">
        <v>384</v>
      </c>
      <c r="I105" s="3" t="s">
        <v>48</v>
      </c>
      <c r="J105" s="11" t="s">
        <v>63</v>
      </c>
      <c r="K105" s="17" t="n">
        <v>18.69021</v>
      </c>
      <c r="L105" s="17" t="n">
        <v>18.69021</v>
      </c>
      <c r="M105" s="3" t="s">
        <v>20</v>
      </c>
      <c r="N105" s="3" t="s">
        <v>112</v>
      </c>
      <c r="O105" s="3" t="s">
        <v>113</v>
      </c>
      <c r="P105" s="12" t="s">
        <v>550</v>
      </c>
    </row>
    <row r="106" spans="1:16" ht="24.75">
      <c r="A106" s="9" t="s">
        <v>385</v>
      </c>
      <c r="B106" s="3" t="s">
        <v>386</v>
      </c>
      <c r="C106" s="5" t="n">
        <v>1.0</v>
      </c>
      <c r="D106" s="6" t="n">
        <v>40.0</v>
      </c>
      <c r="E106" s="6" t="n">
        <v>40.0</v>
      </c>
      <c r="F106" s="10" t="n">
        <v>89.0</v>
      </c>
      <c r="G106" s="6" t="n">
        <v>89.0</v>
      </c>
      <c r="H106" s="5" t="s">
        <v>387</v>
      </c>
      <c r="I106" s="3" t="s">
        <v>34</v>
      </c>
      <c r="J106" s="11" t="s">
        <v>67</v>
      </c>
      <c r="K106" s="17" t="n">
        <v>17.98</v>
      </c>
      <c r="L106" s="17" t="n">
        <v>17.98</v>
      </c>
      <c r="M106" s="3" t="s">
        <v>20</v>
      </c>
      <c r="N106" s="3" t="s">
        <v>181</v>
      </c>
      <c r="O106" s="3" t="s">
        <v>182</v>
      </c>
      <c r="P106" s="12" t="s">
        <v>550</v>
      </c>
    </row>
    <row r="107" spans="1:16" ht="24.75">
      <c r="A107" s="9" t="s">
        <v>388</v>
      </c>
      <c r="B107" s="3" t="s">
        <v>389</v>
      </c>
      <c r="C107" s="5" t="n">
        <v>1.0</v>
      </c>
      <c r="D107" s="6" t="n">
        <v>38.8</v>
      </c>
      <c r="E107" s="6" t="n">
        <v>38.8</v>
      </c>
      <c r="F107" s="10" t="n">
        <v>88.0</v>
      </c>
      <c r="G107" s="6" t="n">
        <v>88.0</v>
      </c>
      <c r="H107" s="5" t="s">
        <v>390</v>
      </c>
      <c r="I107" s="3" t="s">
        <v>55</v>
      </c>
      <c r="J107" s="11" t="s">
        <v>135</v>
      </c>
      <c r="K107" s="17" t="n">
        <v>17.4406</v>
      </c>
      <c r="L107" s="17" t="n">
        <v>17.4406</v>
      </c>
      <c r="M107" s="3" t="s">
        <v>20</v>
      </c>
      <c r="N107" s="3" t="s">
        <v>391</v>
      </c>
      <c r="O107" s="3" t="s">
        <v>392</v>
      </c>
      <c r="P107" s="12" t="s">
        <v>550</v>
      </c>
    </row>
    <row r="108" spans="1:16">
      <c r="A108" s="9" t="s">
        <v>393</v>
      </c>
      <c r="B108" s="3" t="s">
        <v>394</v>
      </c>
      <c r="C108" s="5" t="n">
        <v>1.0</v>
      </c>
      <c r="D108" s="6" t="n">
        <v>38.5</v>
      </c>
      <c r="E108" s="6" t="n">
        <v>38.5</v>
      </c>
      <c r="F108" s="10" t="n">
        <v>79.5</v>
      </c>
      <c r="G108" s="6" t="n">
        <v>79.5</v>
      </c>
      <c r="H108" s="5" t="s">
        <v>395</v>
      </c>
      <c r="I108" s="3" t="s">
        <v>48</v>
      </c>
      <c r="J108" s="11" t="s">
        <v>378</v>
      </c>
      <c r="K108" s="17" t="n">
        <v>17.30575</v>
      </c>
      <c r="L108" s="17" t="n">
        <v>17.30575</v>
      </c>
      <c r="M108" s="3" t="s">
        <v>20</v>
      </c>
      <c r="N108" s="3" t="s">
        <v>50</v>
      </c>
      <c r="O108" s="3" t="s">
        <v>51</v>
      </c>
      <c r="P108" s="12" t="s">
        <v>550</v>
      </c>
    </row>
    <row r="109" spans="1:16">
      <c r="A109" s="9" t="s">
        <v>396</v>
      </c>
      <c r="B109" s="3" t="s">
        <v>397</v>
      </c>
      <c r="C109" s="5" t="n">
        <v>1.0</v>
      </c>
      <c r="D109" s="6" t="n">
        <v>38.25</v>
      </c>
      <c r="E109" s="6" t="n">
        <v>38.25</v>
      </c>
      <c r="F109" s="10" t="n">
        <v>148.0</v>
      </c>
      <c r="G109" s="6" t="n">
        <v>148.0</v>
      </c>
      <c r="H109" s="5" t="s">
        <v>398</v>
      </c>
      <c r="I109" s="3" t="s">
        <v>48</v>
      </c>
      <c r="J109" s="11" t="s">
        <v>42</v>
      </c>
      <c r="K109" s="17" t="n">
        <v>17.193375</v>
      </c>
      <c r="L109" s="17" t="n">
        <v>17.193375</v>
      </c>
      <c r="M109" s="3" t="s">
        <v>20</v>
      </c>
      <c r="N109" s="3" t="s">
        <v>43</v>
      </c>
      <c r="O109" s="3" t="s">
        <v>44</v>
      </c>
      <c r="P109" s="12" t="s">
        <v>550</v>
      </c>
    </row>
    <row r="110" spans="1:16" ht="24.75">
      <c r="A110" s="9" t="s">
        <v>399</v>
      </c>
      <c r="B110" s="3" t="s">
        <v>400</v>
      </c>
      <c r="C110" s="5" t="n">
        <v>2.0</v>
      </c>
      <c r="D110" s="6" t="n">
        <v>37.73</v>
      </c>
      <c r="E110" s="6" t="n">
        <v>75.46</v>
      </c>
      <c r="F110" s="10" t="n">
        <v>99.0</v>
      </c>
      <c r="G110" s="6" t="n">
        <v>198.0</v>
      </c>
      <c r="H110" s="5" t="s">
        <v>401</v>
      </c>
      <c r="I110" s="3" t="s">
        <v>111</v>
      </c>
      <c r="J110" s="11" t="s">
        <v>82</v>
      </c>
      <c r="K110" s="17" t="n">
        <v>16.959635000000002</v>
      </c>
      <c r="L110" s="17" t="n">
        <v>33.919270000000004</v>
      </c>
      <c r="M110" s="3" t="s">
        <v>20</v>
      </c>
      <c r="N110" s="3" t="s">
        <v>112</v>
      </c>
      <c r="O110" s="3" t="s">
        <v>113</v>
      </c>
      <c r="P110" s="12" t="s">
        <v>550</v>
      </c>
    </row>
    <row r="111" spans="1:16" ht="24.75">
      <c r="A111" s="9" t="s">
        <v>402</v>
      </c>
      <c r="B111" s="3" t="s">
        <v>403</v>
      </c>
      <c r="C111" s="5" t="n">
        <v>1.0</v>
      </c>
      <c r="D111" s="6" t="n">
        <v>37.73</v>
      </c>
      <c r="E111" s="6" t="n">
        <v>37.73</v>
      </c>
      <c r="F111" s="10" t="n">
        <v>99.0</v>
      </c>
      <c r="G111" s="6" t="n">
        <v>99.0</v>
      </c>
      <c r="H111" s="5" t="s">
        <v>401</v>
      </c>
      <c r="I111" s="3" t="s">
        <v>111</v>
      </c>
      <c r="J111" s="11" t="s">
        <v>63</v>
      </c>
      <c r="K111" s="17" t="n">
        <v>16.959635000000002</v>
      </c>
      <c r="L111" s="17" t="n">
        <v>16.959635000000002</v>
      </c>
      <c r="M111" s="3" t="s">
        <v>20</v>
      </c>
      <c r="N111" s="3" t="s">
        <v>112</v>
      </c>
      <c r="O111" s="3" t="s">
        <v>113</v>
      </c>
      <c r="P111" s="12" t="s">
        <v>550</v>
      </c>
    </row>
    <row r="112" spans="1:16" ht="24.75">
      <c r="A112" s="9" t="s">
        <v>404</v>
      </c>
      <c r="B112" s="3" t="s">
        <v>405</v>
      </c>
      <c r="C112" s="5" t="n">
        <v>1.0</v>
      </c>
      <c r="D112" s="6" t="n">
        <v>37.73</v>
      </c>
      <c r="E112" s="6" t="n">
        <v>37.73</v>
      </c>
      <c r="F112" s="10" t="n">
        <v>99.0</v>
      </c>
      <c r="G112" s="6" t="n">
        <v>99.0</v>
      </c>
      <c r="H112" s="5" t="s">
        <v>401</v>
      </c>
      <c r="I112" s="3" t="s">
        <v>331</v>
      </c>
      <c r="J112" s="11" t="s">
        <v>67</v>
      </c>
      <c r="K112" s="17" t="n">
        <v>16.959635000000002</v>
      </c>
      <c r="L112" s="17" t="n">
        <v>16.959635000000002</v>
      </c>
      <c r="M112" s="3" t="s">
        <v>20</v>
      </c>
      <c r="N112" s="3" t="s">
        <v>112</v>
      </c>
      <c r="O112" s="3" t="s">
        <v>113</v>
      </c>
      <c r="P112" s="12" t="s">
        <v>550</v>
      </c>
    </row>
    <row r="113" spans="1:16" ht="24.75">
      <c r="A113" s="9" t="s">
        <v>406</v>
      </c>
      <c r="B113" s="3" t="s">
        <v>407</v>
      </c>
      <c r="C113" s="5" t="n">
        <v>1.0</v>
      </c>
      <c r="D113" s="6" t="n">
        <v>37.73</v>
      </c>
      <c r="E113" s="6" t="n">
        <v>37.73</v>
      </c>
      <c r="F113" s="10" t="n">
        <v>99.0</v>
      </c>
      <c r="G113" s="6" t="n">
        <v>99.0</v>
      </c>
      <c r="H113" s="5" t="s">
        <v>401</v>
      </c>
      <c r="I113" s="3" t="s">
        <v>331</v>
      </c>
      <c r="J113" s="11" t="s">
        <v>82</v>
      </c>
      <c r="K113" s="17" t="n">
        <v>16.959635000000002</v>
      </c>
      <c r="L113" s="17" t="n">
        <v>16.959635000000002</v>
      </c>
      <c r="M113" s="3" t="s">
        <v>20</v>
      </c>
      <c r="N113" s="3" t="s">
        <v>112</v>
      </c>
      <c r="O113" s="3" t="s">
        <v>113</v>
      </c>
      <c r="P113" s="12" t="s">
        <v>550</v>
      </c>
    </row>
    <row r="114" spans="1:16" ht="24.75">
      <c r="A114" s="9" t="s">
        <v>408</v>
      </c>
      <c r="B114" s="3" t="s">
        <v>409</v>
      </c>
      <c r="C114" s="5" t="n">
        <v>1.0</v>
      </c>
      <c r="D114" s="6" t="n">
        <v>35.8</v>
      </c>
      <c r="E114" s="6" t="n">
        <v>35.8</v>
      </c>
      <c r="F114" s="10" t="n">
        <v>89.5</v>
      </c>
      <c r="G114" s="6" t="n">
        <v>89.5</v>
      </c>
      <c r="H114" s="5" t="n">
        <v>2.88513347002E11</v>
      </c>
      <c r="I114" s="3" t="s">
        <v>55</v>
      </c>
      <c r="J114" s="11" t="s">
        <v>67</v>
      </c>
      <c r="K114" s="17" t="n">
        <v>16.0921</v>
      </c>
      <c r="L114" s="17" t="n">
        <v>16.0921</v>
      </c>
      <c r="M114" s="3" t="s">
        <v>20</v>
      </c>
      <c r="N114" s="3" t="s">
        <v>121</v>
      </c>
      <c r="O114" s="3" t="s">
        <v>122</v>
      </c>
      <c r="P114" s="12" t="s">
        <v>550</v>
      </c>
    </row>
    <row r="115" spans="1:16" ht="24.75">
      <c r="A115" s="9" t="s">
        <v>410</v>
      </c>
      <c r="B115" s="3" t="s">
        <v>411</v>
      </c>
      <c r="C115" s="5" t="n">
        <v>1.0</v>
      </c>
      <c r="D115" s="6" t="n">
        <v>34.83</v>
      </c>
      <c r="E115" s="6" t="n">
        <v>34.83</v>
      </c>
      <c r="F115" s="10" t="n">
        <v>99.5</v>
      </c>
      <c r="G115" s="6" t="n">
        <v>99.5</v>
      </c>
      <c r="H115" s="5" t="s">
        <v>412</v>
      </c>
      <c r="I115" s="3" t="s">
        <v>41</v>
      </c>
      <c r="J115" s="11" t="s">
        <v>413</v>
      </c>
      <c r="K115" s="17" t="n">
        <v>15.656085000000001</v>
      </c>
      <c r="L115" s="17" t="n">
        <v>15.656085000000001</v>
      </c>
      <c r="M115" s="3" t="s">
        <v>20</v>
      </c>
      <c r="N115" s="3" t="s">
        <v>95</v>
      </c>
      <c r="O115" s="3" t="s">
        <v>96</v>
      </c>
      <c r="P115" s="12" t="s">
        <v>550</v>
      </c>
    </row>
    <row r="116" spans="1:16" ht="24.75">
      <c r="A116" s="9" t="s">
        <v>414</v>
      </c>
      <c r="B116" s="3" t="s">
        <v>415</v>
      </c>
      <c r="C116" s="5" t="n">
        <v>1.0</v>
      </c>
      <c r="D116" s="6" t="n">
        <v>34.65</v>
      </c>
      <c r="E116" s="6" t="n">
        <v>34.65</v>
      </c>
      <c r="F116" s="10" t="n">
        <v>99.0</v>
      </c>
      <c r="G116" s="6" t="n">
        <v>99.0</v>
      </c>
      <c r="H116" s="5" t="n">
        <v>1.0529254E7</v>
      </c>
      <c r="I116" s="3" t="s">
        <v>55</v>
      </c>
      <c r="J116" s="11" t="s">
        <v>82</v>
      </c>
      <c r="K116" s="17" t="n">
        <v>15.575175000000002</v>
      </c>
      <c r="L116" s="17" t="n">
        <v>15.575175000000002</v>
      </c>
      <c r="M116" s="3" t="s">
        <v>20</v>
      </c>
      <c r="N116" s="3" t="s">
        <v>324</v>
      </c>
      <c r="O116" s="3" t="s">
        <v>325</v>
      </c>
      <c r="P116" s="12" t="s">
        <v>550</v>
      </c>
    </row>
    <row r="117" spans="1:16" ht="24.75">
      <c r="A117" s="9" t="s">
        <v>416</v>
      </c>
      <c r="B117" s="3" t="s">
        <v>417</v>
      </c>
      <c r="C117" s="5" t="n">
        <v>1.0</v>
      </c>
      <c r="D117" s="6" t="n">
        <v>34.1</v>
      </c>
      <c r="E117" s="6" t="n">
        <v>34.1</v>
      </c>
      <c r="F117" s="10" t="n">
        <v>69.5</v>
      </c>
      <c r="G117" s="6" t="n">
        <v>69.5</v>
      </c>
      <c r="H117" s="5" t="s">
        <v>418</v>
      </c>
      <c r="I117" s="3" t="s">
        <v>111</v>
      </c>
      <c r="J117" s="11" t="s">
        <v>67</v>
      </c>
      <c r="K117" s="17" t="n">
        <v>15.32795</v>
      </c>
      <c r="L117" s="17" t="n">
        <v>15.32795</v>
      </c>
      <c r="M117" s="3" t="s">
        <v>20</v>
      </c>
      <c r="N117" s="3" t="s">
        <v>95</v>
      </c>
      <c r="O117" s="3" t="s">
        <v>96</v>
      </c>
      <c r="P117" s="12" t="s">
        <v>550</v>
      </c>
    </row>
    <row r="118" spans="1:16" ht="24.75">
      <c r="A118" s="9" t="s">
        <v>419</v>
      </c>
      <c r="B118" s="3" t="s">
        <v>417</v>
      </c>
      <c r="C118" s="5" t="n">
        <v>1.0</v>
      </c>
      <c r="D118" s="6" t="n">
        <v>34.1</v>
      </c>
      <c r="E118" s="6" t="n">
        <v>34.1</v>
      </c>
      <c r="F118" s="10" t="n">
        <v>69.5</v>
      </c>
      <c r="G118" s="6" t="n">
        <v>69.5</v>
      </c>
      <c r="H118" s="5" t="s">
        <v>420</v>
      </c>
      <c r="I118" s="3" t="s">
        <v>194</v>
      </c>
      <c r="J118" s="11" t="s">
        <v>67</v>
      </c>
      <c r="K118" s="17" t="n">
        <v>15.32795</v>
      </c>
      <c r="L118" s="17" t="n">
        <v>15.32795</v>
      </c>
      <c r="M118" s="3" t="s">
        <v>20</v>
      </c>
      <c r="N118" s="3" t="s">
        <v>95</v>
      </c>
      <c r="O118" s="3" t="s">
        <v>96</v>
      </c>
      <c r="P118" s="12" t="s">
        <v>550</v>
      </c>
    </row>
    <row r="119" spans="1:16" ht="24.75">
      <c r="A119" s="9" t="s">
        <v>421</v>
      </c>
      <c r="B119" s="3" t="s">
        <v>422</v>
      </c>
      <c r="C119" s="5" t="n">
        <v>1.0</v>
      </c>
      <c r="D119" s="6" t="n">
        <v>33.88</v>
      </c>
      <c r="E119" s="6" t="n">
        <v>33.88</v>
      </c>
      <c r="F119" s="10" t="n">
        <v>89.0</v>
      </c>
      <c r="G119" s="6" t="n">
        <v>89.0</v>
      </c>
      <c r="H119" s="5" t="s">
        <v>423</v>
      </c>
      <c r="I119" s="3" t="s">
        <v>55</v>
      </c>
      <c r="J119" s="11" t="s">
        <v>127</v>
      </c>
      <c r="K119" s="17" t="n">
        <v>15.22906</v>
      </c>
      <c r="L119" s="17" t="n">
        <v>15.22906</v>
      </c>
      <c r="M119" s="3" t="s">
        <v>20</v>
      </c>
      <c r="N119" s="3" t="s">
        <v>112</v>
      </c>
      <c r="O119" s="3" t="s">
        <v>113</v>
      </c>
      <c r="P119" s="12" t="s">
        <v>550</v>
      </c>
    </row>
    <row r="120" spans="1:16">
      <c r="A120" s="9" t="s">
        <v>424</v>
      </c>
      <c r="B120" s="3" t="s">
        <v>425</v>
      </c>
      <c r="C120" s="5" t="n">
        <v>1.0</v>
      </c>
      <c r="D120" s="6" t="n">
        <v>33.01</v>
      </c>
      <c r="E120" s="6" t="n">
        <v>33.01</v>
      </c>
      <c r="F120" s="10" t="n">
        <v>89.5</v>
      </c>
      <c r="G120" s="6" t="n">
        <v>89.5</v>
      </c>
      <c r="H120" s="5" t="s">
        <v>426</v>
      </c>
      <c r="I120" s="3" t="s">
        <v>111</v>
      </c>
      <c r="J120" s="11" t="s">
        <v>63</v>
      </c>
      <c r="K120" s="17" t="n">
        <v>14.837995000000001</v>
      </c>
      <c r="L120" s="17" t="n">
        <v>14.837995000000001</v>
      </c>
      <c r="M120" s="3" t="s">
        <v>20</v>
      </c>
      <c r="N120" s="3" t="s">
        <v>95</v>
      </c>
      <c r="O120" s="3" t="s">
        <v>96</v>
      </c>
      <c r="P120" s="12" t="s">
        <v>550</v>
      </c>
    </row>
    <row r="121" spans="1:16">
      <c r="A121" s="9" t="s">
        <v>427</v>
      </c>
      <c r="B121" s="3" t="s">
        <v>428</v>
      </c>
      <c r="C121" s="5" t="n">
        <v>2.0</v>
      </c>
      <c r="D121" s="6" t="n">
        <v>32.22</v>
      </c>
      <c r="E121" s="6" t="n">
        <v>64.44</v>
      </c>
      <c r="F121" s="10" t="n">
        <v>89.5</v>
      </c>
      <c r="G121" s="6" t="n">
        <v>179.0</v>
      </c>
      <c r="H121" s="5" t="s">
        <v>429</v>
      </c>
      <c r="I121" s="3" t="s">
        <v>430</v>
      </c>
      <c r="J121" s="11" t="s">
        <v>63</v>
      </c>
      <c r="K121" s="17" t="n">
        <v>14.48289</v>
      </c>
      <c r="L121" s="17" t="n">
        <v>28.96578</v>
      </c>
      <c r="M121" s="3" t="s">
        <v>20</v>
      </c>
      <c r="N121" s="3" t="s">
        <v>95</v>
      </c>
      <c r="O121" s="3" t="s">
        <v>216</v>
      </c>
      <c r="P121" s="12" t="s">
        <v>550</v>
      </c>
    </row>
    <row r="122" spans="1:16">
      <c r="A122" s="9" t="s">
        <v>431</v>
      </c>
      <c r="B122" s="3" t="s">
        <v>432</v>
      </c>
      <c r="C122" s="5" t="n">
        <v>1.0</v>
      </c>
      <c r="D122" s="6" t="n">
        <v>32.22</v>
      </c>
      <c r="E122" s="6" t="n">
        <v>32.22</v>
      </c>
      <c r="F122" s="10" t="n">
        <v>89.5</v>
      </c>
      <c r="G122" s="6" t="n">
        <v>89.5</v>
      </c>
      <c r="H122" s="5" t="s">
        <v>429</v>
      </c>
      <c r="I122" s="3" t="s">
        <v>430</v>
      </c>
      <c r="J122" s="11" t="s">
        <v>82</v>
      </c>
      <c r="K122" s="17" t="n">
        <v>14.48289</v>
      </c>
      <c r="L122" s="17" t="n">
        <v>14.48289</v>
      </c>
      <c r="M122" s="3" t="s">
        <v>20</v>
      </c>
      <c r="N122" s="3" t="s">
        <v>95</v>
      </c>
      <c r="O122" s="3" t="s">
        <v>216</v>
      </c>
      <c r="P122" s="12" t="s">
        <v>550</v>
      </c>
    </row>
    <row r="123" spans="1:16">
      <c r="A123" s="9" t="s">
        <v>433</v>
      </c>
      <c r="B123" s="3" t="s">
        <v>434</v>
      </c>
      <c r="C123" s="5" t="n">
        <v>1.0</v>
      </c>
      <c r="D123" s="6" t="n">
        <v>31.8</v>
      </c>
      <c r="E123" s="6" t="n">
        <v>31.8</v>
      </c>
      <c r="F123" s="10" t="n">
        <v>69.5</v>
      </c>
      <c r="G123" s="6" t="n">
        <v>69.5</v>
      </c>
      <c r="H123" s="5" t="n">
        <v>2.88524045001E11</v>
      </c>
      <c r="I123" s="3" t="s">
        <v>34</v>
      </c>
      <c r="J123" s="11" t="s">
        <v>82</v>
      </c>
      <c r="K123" s="17" t="n">
        <v>14.2941</v>
      </c>
      <c r="L123" s="17" t="n">
        <v>14.2941</v>
      </c>
      <c r="M123" s="3" t="s">
        <v>20</v>
      </c>
      <c r="N123" s="3" t="s">
        <v>121</v>
      </c>
      <c r="O123" s="3" t="s">
        <v>122</v>
      </c>
      <c r="P123" s="12" t="s">
        <v>550</v>
      </c>
    </row>
    <row r="124" spans="1:16" ht="24.75">
      <c r="A124" s="9" t="s">
        <v>435</v>
      </c>
      <c r="B124" s="3" t="s">
        <v>436</v>
      </c>
      <c r="C124" s="5" t="n">
        <v>1.0</v>
      </c>
      <c r="D124" s="6" t="n">
        <v>31.32</v>
      </c>
      <c r="E124" s="6" t="n">
        <v>31.32</v>
      </c>
      <c r="F124" s="10" t="n">
        <v>89.5</v>
      </c>
      <c r="G124" s="6" t="n">
        <v>89.5</v>
      </c>
      <c r="H124" s="5" t="s">
        <v>437</v>
      </c>
      <c r="I124" s="3" t="s">
        <v>282</v>
      </c>
      <c r="J124" s="11" t="s">
        <v>67</v>
      </c>
      <c r="K124" s="17" t="n">
        <v>14.07834</v>
      </c>
      <c r="L124" s="17" t="n">
        <v>14.07834</v>
      </c>
      <c r="M124" s="3" t="s">
        <v>20</v>
      </c>
      <c r="N124" s="3" t="s">
        <v>83</v>
      </c>
      <c r="O124" s="3" t="s">
        <v>84</v>
      </c>
      <c r="P124" s="12" t="s">
        <v>550</v>
      </c>
    </row>
    <row r="125" spans="1:16" ht="24.75">
      <c r="A125" s="9" t="s">
        <v>438</v>
      </c>
      <c r="B125" s="3" t="s">
        <v>439</v>
      </c>
      <c r="C125" s="5" t="n">
        <v>1.0</v>
      </c>
      <c r="D125" s="6" t="n">
        <v>31.32</v>
      </c>
      <c r="E125" s="6" t="n">
        <v>31.32</v>
      </c>
      <c r="F125" s="10" t="n">
        <v>89.5</v>
      </c>
      <c r="G125" s="6" t="n">
        <v>89.5</v>
      </c>
      <c r="H125" s="5" t="s">
        <v>440</v>
      </c>
      <c r="I125" s="3" t="s">
        <v>111</v>
      </c>
      <c r="J125" s="11" t="s">
        <v>82</v>
      </c>
      <c r="K125" s="17" t="n">
        <v>14.07834</v>
      </c>
      <c r="L125" s="17" t="n">
        <v>14.07834</v>
      </c>
      <c r="M125" s="3" t="s">
        <v>20</v>
      </c>
      <c r="N125" s="3" t="s">
        <v>83</v>
      </c>
      <c r="O125" s="3" t="s">
        <v>84</v>
      </c>
      <c r="P125" s="12" t="s">
        <v>550</v>
      </c>
    </row>
    <row r="126" spans="1:16" ht="24.75">
      <c r="A126" s="9" t="s">
        <v>441</v>
      </c>
      <c r="B126" s="3" t="s">
        <v>442</v>
      </c>
      <c r="C126" s="5" t="n">
        <v>1.0</v>
      </c>
      <c r="D126" s="6" t="n">
        <v>31.32</v>
      </c>
      <c r="E126" s="6" t="n">
        <v>31.32</v>
      </c>
      <c r="F126" s="10" t="n">
        <v>89.5</v>
      </c>
      <c r="G126" s="6" t="n">
        <v>89.5</v>
      </c>
      <c r="H126" s="5" t="s">
        <v>443</v>
      </c>
      <c r="I126" s="3" t="s">
        <v>282</v>
      </c>
      <c r="J126" s="11" t="s">
        <v>67</v>
      </c>
      <c r="K126" s="17" t="n">
        <v>14.07834</v>
      </c>
      <c r="L126" s="17" t="n">
        <v>14.07834</v>
      </c>
      <c r="M126" s="3" t="s">
        <v>20</v>
      </c>
      <c r="N126" s="3" t="s">
        <v>83</v>
      </c>
      <c r="O126" s="3" t="s">
        <v>233</v>
      </c>
      <c r="P126" s="12" t="s">
        <v>550</v>
      </c>
    </row>
    <row r="127" spans="1:16" ht="24.75">
      <c r="A127" s="9" t="s">
        <v>444</v>
      </c>
      <c r="B127" s="3" t="s">
        <v>445</v>
      </c>
      <c r="C127" s="5" t="n">
        <v>1.0</v>
      </c>
      <c r="D127" s="6" t="n">
        <v>30.43</v>
      </c>
      <c r="E127" s="6" t="n">
        <v>30.43</v>
      </c>
      <c r="F127" s="10" t="n">
        <v>89.5</v>
      </c>
      <c r="G127" s="6" t="n">
        <v>89.5</v>
      </c>
      <c r="H127" s="5" t="s">
        <v>446</v>
      </c>
      <c r="I127" s="3" t="s">
        <v>111</v>
      </c>
      <c r="J127" s="11" t="s">
        <v>67</v>
      </c>
      <c r="K127" s="17" t="n">
        <v>13.678285</v>
      </c>
      <c r="L127" s="17" t="n">
        <v>13.678285</v>
      </c>
      <c r="M127" s="3" t="s">
        <v>20</v>
      </c>
      <c r="N127" s="3" t="s">
        <v>83</v>
      </c>
      <c r="O127" s="3" t="s">
        <v>84</v>
      </c>
      <c r="P127" s="12" t="s">
        <v>550</v>
      </c>
    </row>
    <row r="128" spans="1:16" ht="24.75">
      <c r="A128" s="9" t="s">
        <v>447</v>
      </c>
      <c r="B128" s="3" t="s">
        <v>448</v>
      </c>
      <c r="C128" s="5" t="n">
        <v>1.0</v>
      </c>
      <c r="D128" s="6" t="n">
        <v>29.4</v>
      </c>
      <c r="E128" s="6" t="n">
        <v>29.4</v>
      </c>
      <c r="F128" s="10" t="n">
        <v>99.0</v>
      </c>
      <c r="G128" s="6" t="n">
        <v>99.0</v>
      </c>
      <c r="H128" s="5" t="s">
        <v>449</v>
      </c>
      <c r="I128" s="3" t="s">
        <v>48</v>
      </c>
      <c r="J128" s="11" t="s">
        <v>63</v>
      </c>
      <c r="K128" s="17" t="n">
        <v>13.215300000000001</v>
      </c>
      <c r="L128" s="17" t="n">
        <v>13.215300000000001</v>
      </c>
      <c r="M128" s="3" t="s">
        <v>20</v>
      </c>
      <c r="N128" s="3" t="s">
        <v>112</v>
      </c>
      <c r="O128" s="3" t="s">
        <v>113</v>
      </c>
      <c r="P128" s="12" t="s">
        <v>550</v>
      </c>
    </row>
    <row r="129" spans="1:16" ht="24.75">
      <c r="A129" s="9" t="s">
        <v>450</v>
      </c>
      <c r="B129" s="3" t="s">
        <v>451</v>
      </c>
      <c r="C129" s="5" t="n">
        <v>1.0</v>
      </c>
      <c r="D129" s="6" t="n">
        <v>27.83</v>
      </c>
      <c r="E129" s="6" t="n">
        <v>27.83</v>
      </c>
      <c r="F129" s="10" t="n">
        <v>79.5</v>
      </c>
      <c r="G129" s="6" t="n">
        <v>79.5</v>
      </c>
      <c r="H129" s="5" t="s">
        <v>452</v>
      </c>
      <c r="I129" s="3" t="s">
        <v>55</v>
      </c>
      <c r="J129" s="11" t="s">
        <v>67</v>
      </c>
      <c r="K129" s="17" t="n">
        <v>12.509585000000001</v>
      </c>
      <c r="L129" s="17" t="n">
        <v>12.509585000000001</v>
      </c>
      <c r="M129" s="3" t="s">
        <v>20</v>
      </c>
      <c r="N129" s="3" t="s">
        <v>95</v>
      </c>
      <c r="O129" s="3" t="s">
        <v>298</v>
      </c>
      <c r="P129" s="12" t="s">
        <v>550</v>
      </c>
    </row>
    <row r="130" spans="1:16" ht="24.75">
      <c r="A130" s="9" t="s">
        <v>453</v>
      </c>
      <c r="B130" s="3" t="s">
        <v>454</v>
      </c>
      <c r="C130" s="5" t="n">
        <v>2.0</v>
      </c>
      <c r="D130" s="6" t="n">
        <v>27.82</v>
      </c>
      <c r="E130" s="6" t="n">
        <v>55.64</v>
      </c>
      <c r="F130" s="10" t="n">
        <v>79.5</v>
      </c>
      <c r="G130" s="6" t="n">
        <v>159.0</v>
      </c>
      <c r="H130" s="5" t="s">
        <v>455</v>
      </c>
      <c r="I130" s="3" t="s">
        <v>55</v>
      </c>
      <c r="J130" s="11" t="s">
        <v>63</v>
      </c>
      <c r="K130" s="17" t="n">
        <v>12.505090000000001</v>
      </c>
      <c r="L130" s="17" t="n">
        <v>25.010180000000002</v>
      </c>
      <c r="M130" s="3" t="s">
        <v>20</v>
      </c>
      <c r="N130" s="3" t="s">
        <v>83</v>
      </c>
      <c r="O130" s="3" t="s">
        <v>84</v>
      </c>
      <c r="P130" s="12" t="s">
        <v>550</v>
      </c>
    </row>
    <row r="131" spans="1:16" ht="24.75">
      <c r="A131" s="9" t="s">
        <v>456</v>
      </c>
      <c r="B131" s="3" t="s">
        <v>457</v>
      </c>
      <c r="C131" s="5" t="n">
        <v>1.0</v>
      </c>
      <c r="D131" s="6" t="n">
        <v>27.65</v>
      </c>
      <c r="E131" s="6" t="n">
        <v>27.65</v>
      </c>
      <c r="F131" s="10" t="n">
        <v>79.0</v>
      </c>
      <c r="G131" s="6" t="n">
        <v>79.0</v>
      </c>
      <c r="H131" s="5" t="s">
        <v>458</v>
      </c>
      <c r="I131" s="3" t="s">
        <v>459</v>
      </c>
      <c r="J131" s="11" t="s">
        <v>82</v>
      </c>
      <c r="K131" s="17" t="n">
        <v>12.428675</v>
      </c>
      <c r="L131" s="17" t="n">
        <v>12.428675</v>
      </c>
      <c r="M131" s="3" t="s">
        <v>20</v>
      </c>
      <c r="N131" s="3" t="s">
        <v>95</v>
      </c>
      <c r="O131" s="3" t="s">
        <v>216</v>
      </c>
      <c r="P131" s="12" t="s">
        <v>550</v>
      </c>
    </row>
    <row r="132" spans="1:16">
      <c r="A132" s="9" t="s">
        <v>460</v>
      </c>
      <c r="B132" s="3" t="s">
        <v>461</v>
      </c>
      <c r="C132" s="5" t="n">
        <v>1.0</v>
      </c>
      <c r="D132" s="6" t="n">
        <v>27.65</v>
      </c>
      <c r="E132" s="6" t="n">
        <v>27.65</v>
      </c>
      <c r="F132" s="10" t="n">
        <v>79.0</v>
      </c>
      <c r="G132" s="6" t="n">
        <v>79.0</v>
      </c>
      <c r="H132" s="5" t="n">
        <v>1.052555E7</v>
      </c>
      <c r="I132" s="3" t="s">
        <v>462</v>
      </c>
      <c r="J132" s="11" t="s">
        <v>135</v>
      </c>
      <c r="K132" s="17" t="n">
        <v>12.428675</v>
      </c>
      <c r="L132" s="17" t="n">
        <v>12.428675</v>
      </c>
      <c r="M132" s="3" t="s">
        <v>20</v>
      </c>
      <c r="N132" s="3" t="s">
        <v>324</v>
      </c>
      <c r="O132" s="3" t="s">
        <v>325</v>
      </c>
      <c r="P132" s="12" t="s">
        <v>550</v>
      </c>
    </row>
    <row r="133" spans="1:16" ht="24.75">
      <c r="A133" s="9" t="s">
        <v>463</v>
      </c>
      <c r="B133" s="3" t="s">
        <v>464</v>
      </c>
      <c r="C133" s="5" t="n">
        <v>1.0</v>
      </c>
      <c r="D133" s="6" t="n">
        <v>27.65</v>
      </c>
      <c r="E133" s="6" t="n">
        <v>27.65</v>
      </c>
      <c r="F133" s="10" t="n">
        <v>79.0</v>
      </c>
      <c r="G133" s="6" t="n">
        <v>79.0</v>
      </c>
      <c r="H133" s="5" t="n">
        <v>1.0525794E7</v>
      </c>
      <c r="I133" s="3" t="s">
        <v>465</v>
      </c>
      <c r="J133" s="11" t="s">
        <v>135</v>
      </c>
      <c r="K133" s="17" t="n">
        <v>12.428675</v>
      </c>
      <c r="L133" s="17" t="n">
        <v>12.428675</v>
      </c>
      <c r="M133" s="3" t="s">
        <v>20</v>
      </c>
      <c r="N133" s="3" t="s">
        <v>324</v>
      </c>
      <c r="O133" s="3" t="s">
        <v>325</v>
      </c>
      <c r="P133" s="12" t="s">
        <v>550</v>
      </c>
    </row>
    <row r="134" spans="1:16" ht="24.75">
      <c r="A134" s="9" t="s">
        <v>466</v>
      </c>
      <c r="B134" s="3" t="s">
        <v>467</v>
      </c>
      <c r="C134" s="5" t="n">
        <v>1.0</v>
      </c>
      <c r="D134" s="6" t="n">
        <v>27.03</v>
      </c>
      <c r="E134" s="6" t="n">
        <v>27.03</v>
      </c>
      <c r="F134" s="10" t="n">
        <v>79.5</v>
      </c>
      <c r="G134" s="6" t="n">
        <v>79.5</v>
      </c>
      <c r="H134" s="5" t="s">
        <v>468</v>
      </c>
      <c r="I134" s="3" t="s">
        <v>282</v>
      </c>
      <c r="J134" s="11" t="s">
        <v>127</v>
      </c>
      <c r="K134" s="17" t="n">
        <v>12.149985000000001</v>
      </c>
      <c r="L134" s="17" t="n">
        <v>12.149985000000001</v>
      </c>
      <c r="M134" s="3" t="s">
        <v>20</v>
      </c>
      <c r="N134" s="3" t="s">
        <v>83</v>
      </c>
      <c r="O134" s="3" t="s">
        <v>84</v>
      </c>
      <c r="P134" s="12" t="s">
        <v>550</v>
      </c>
    </row>
    <row r="135" spans="1:16" ht="24.75">
      <c r="A135" s="9" t="s">
        <v>469</v>
      </c>
      <c r="B135" s="3" t="s">
        <v>470</v>
      </c>
      <c r="C135" s="5" t="n">
        <v>1.0</v>
      </c>
      <c r="D135" s="6" t="n">
        <v>27.03</v>
      </c>
      <c r="E135" s="6" t="n">
        <v>27.03</v>
      </c>
      <c r="F135" s="10" t="n">
        <v>79.5</v>
      </c>
      <c r="G135" s="6" t="n">
        <v>79.5</v>
      </c>
      <c r="H135" s="5" t="s">
        <v>468</v>
      </c>
      <c r="I135" s="3" t="s">
        <v>282</v>
      </c>
      <c r="J135" s="11" t="s">
        <v>413</v>
      </c>
      <c r="K135" s="17" t="n">
        <v>12.149985000000001</v>
      </c>
      <c r="L135" s="17" t="n">
        <v>12.149985000000001</v>
      </c>
      <c r="M135" s="3" t="s">
        <v>20</v>
      </c>
      <c r="N135" s="3" t="s">
        <v>83</v>
      </c>
      <c r="O135" s="3" t="s">
        <v>84</v>
      </c>
      <c r="P135" s="12" t="s">
        <v>550</v>
      </c>
    </row>
    <row r="136" spans="1:16" ht="24.75">
      <c r="A136" s="9" t="s">
        <v>471</v>
      </c>
      <c r="B136" s="3" t="s">
        <v>472</v>
      </c>
      <c r="C136" s="5" t="n">
        <v>1.0</v>
      </c>
      <c r="D136" s="6" t="n">
        <v>27.03</v>
      </c>
      <c r="E136" s="6" t="n">
        <v>27.03</v>
      </c>
      <c r="F136" s="10" t="n">
        <v>79.5</v>
      </c>
      <c r="G136" s="6" t="n">
        <v>79.5</v>
      </c>
      <c r="H136" s="5" t="s">
        <v>473</v>
      </c>
      <c r="I136" s="3" t="s">
        <v>48</v>
      </c>
      <c r="J136" s="11" t="s">
        <v>67</v>
      </c>
      <c r="K136" s="17" t="n">
        <v>12.149985000000001</v>
      </c>
      <c r="L136" s="17" t="n">
        <v>12.149985000000001</v>
      </c>
      <c r="M136" s="3" t="s">
        <v>20</v>
      </c>
      <c r="N136" s="3" t="s">
        <v>83</v>
      </c>
      <c r="O136" s="3" t="s">
        <v>84</v>
      </c>
      <c r="P136" s="12" t="s">
        <v>550</v>
      </c>
    </row>
    <row r="137" spans="1:16" ht="24.75">
      <c r="A137" s="9" t="s">
        <v>474</v>
      </c>
      <c r="B137" s="3" t="s">
        <v>475</v>
      </c>
      <c r="C137" s="5" t="n">
        <v>1.0</v>
      </c>
      <c r="D137" s="6" t="n">
        <v>26.57</v>
      </c>
      <c r="E137" s="6" t="n">
        <v>26.57</v>
      </c>
      <c r="F137" s="10" t="n">
        <v>69.5</v>
      </c>
      <c r="G137" s="6" t="n">
        <v>69.5</v>
      </c>
      <c r="H137" s="5" t="s">
        <v>476</v>
      </c>
      <c r="I137" s="3" t="s">
        <v>111</v>
      </c>
      <c r="J137" s="11" t="s">
        <v>135</v>
      </c>
      <c r="K137" s="17" t="n">
        <v>11.943215</v>
      </c>
      <c r="L137" s="17" t="n">
        <v>11.943215</v>
      </c>
      <c r="M137" s="3" t="s">
        <v>20</v>
      </c>
      <c r="N137" s="3" t="s">
        <v>95</v>
      </c>
      <c r="O137" s="3" t="s">
        <v>96</v>
      </c>
      <c r="P137" s="12" t="s">
        <v>550</v>
      </c>
    </row>
    <row r="138" spans="1:16" ht="24.75">
      <c r="A138" s="9" t="s">
        <v>477</v>
      </c>
      <c r="B138" s="3" t="s">
        <v>478</v>
      </c>
      <c r="C138" s="5" t="n">
        <v>1.0</v>
      </c>
      <c r="D138" s="6" t="n">
        <v>26.24</v>
      </c>
      <c r="E138" s="6" t="n">
        <v>26.24</v>
      </c>
      <c r="F138" s="10" t="n">
        <v>79.5</v>
      </c>
      <c r="G138" s="6" t="n">
        <v>79.5</v>
      </c>
      <c r="H138" s="5" t="s">
        <v>479</v>
      </c>
      <c r="I138" s="3" t="s">
        <v>55</v>
      </c>
      <c r="J138" s="11" t="s">
        <v>82</v>
      </c>
      <c r="K138" s="17" t="n">
        <v>11.794880000000001</v>
      </c>
      <c r="L138" s="17" t="n">
        <v>11.794880000000001</v>
      </c>
      <c r="M138" s="3" t="s">
        <v>20</v>
      </c>
      <c r="N138" s="3" t="s">
        <v>95</v>
      </c>
      <c r="O138" s="3" t="s">
        <v>223</v>
      </c>
      <c r="P138" s="12" t="s">
        <v>550</v>
      </c>
    </row>
    <row r="139" spans="1:16" ht="24.75">
      <c r="A139" s="9" t="s">
        <v>480</v>
      </c>
      <c r="B139" s="3" t="s">
        <v>481</v>
      </c>
      <c r="C139" s="5" t="n">
        <v>1.0</v>
      </c>
      <c r="D139" s="6" t="n">
        <v>26.24</v>
      </c>
      <c r="E139" s="6" t="n">
        <v>26.24</v>
      </c>
      <c r="F139" s="10" t="n">
        <v>79.5</v>
      </c>
      <c r="G139" s="6" t="n">
        <v>79.5</v>
      </c>
      <c r="H139" s="5" t="s">
        <v>482</v>
      </c>
      <c r="I139" s="3" t="s">
        <v>55</v>
      </c>
      <c r="J139" s="11" t="s">
        <v>67</v>
      </c>
      <c r="K139" s="17" t="n">
        <v>11.794880000000001</v>
      </c>
      <c r="L139" s="17" t="n">
        <v>11.794880000000001</v>
      </c>
      <c r="M139" s="3" t="s">
        <v>20</v>
      </c>
      <c r="N139" s="3" t="s">
        <v>95</v>
      </c>
      <c r="O139" s="3" t="s">
        <v>298</v>
      </c>
      <c r="P139" s="12" t="s">
        <v>550</v>
      </c>
    </row>
    <row r="140" spans="1:16">
      <c r="A140" s="9" t="s">
        <v>483</v>
      </c>
      <c r="B140" s="3" t="s">
        <v>484</v>
      </c>
      <c r="C140" s="5" t="n">
        <v>1.0</v>
      </c>
      <c r="D140" s="6" t="n">
        <v>26.24</v>
      </c>
      <c r="E140" s="6" t="n">
        <v>26.24</v>
      </c>
      <c r="F140" s="10" t="n">
        <v>79.5</v>
      </c>
      <c r="G140" s="6" t="n">
        <v>79.5</v>
      </c>
      <c r="H140" s="5" t="s">
        <v>485</v>
      </c>
      <c r="I140" s="3" t="s">
        <v>55</v>
      </c>
      <c r="J140" s="11" t="s">
        <v>82</v>
      </c>
      <c r="K140" s="17" t="n">
        <v>11.794880000000001</v>
      </c>
      <c r="L140" s="17" t="n">
        <v>11.794880000000001</v>
      </c>
      <c r="M140" s="3" t="s">
        <v>20</v>
      </c>
      <c r="N140" s="3" t="s">
        <v>95</v>
      </c>
      <c r="O140" s="3" t="s">
        <v>298</v>
      </c>
      <c r="P140" s="12" t="s">
        <v>550</v>
      </c>
    </row>
    <row r="141" spans="1:16">
      <c r="A141" s="9" t="s">
        <v>486</v>
      </c>
      <c r="B141" s="3" t="s">
        <v>487</v>
      </c>
      <c r="C141" s="5" t="n">
        <v>1.0</v>
      </c>
      <c r="D141" s="6" t="n">
        <v>26.21</v>
      </c>
      <c r="E141" s="6" t="n">
        <v>26.21</v>
      </c>
      <c r="F141" s="10" t="n">
        <v>69.5</v>
      </c>
      <c r="G141" s="6" t="n">
        <v>69.5</v>
      </c>
      <c r="H141" s="5" t="s">
        <v>488</v>
      </c>
      <c r="I141" s="3" t="s">
        <v>55</v>
      </c>
      <c r="J141" s="11" t="s">
        <v>135</v>
      </c>
      <c r="K141" s="17" t="n">
        <v>11.781395</v>
      </c>
      <c r="L141" s="17" t="n">
        <v>11.781395</v>
      </c>
      <c r="M141" s="3" t="s">
        <v>20</v>
      </c>
      <c r="N141" s="3" t="s">
        <v>83</v>
      </c>
      <c r="O141" s="3" t="s">
        <v>306</v>
      </c>
      <c r="P141" s="12" t="s">
        <v>550</v>
      </c>
    </row>
    <row r="142" spans="1:16">
      <c r="A142" s="9" t="s">
        <v>489</v>
      </c>
      <c r="B142" s="3" t="s">
        <v>490</v>
      </c>
      <c r="C142" s="5" t="n">
        <v>1.0</v>
      </c>
      <c r="D142" s="6" t="n">
        <v>24.64</v>
      </c>
      <c r="E142" s="6" t="n">
        <v>24.64</v>
      </c>
      <c r="F142" s="10" t="n">
        <v>65.0</v>
      </c>
      <c r="G142" s="6" t="n">
        <v>65.0</v>
      </c>
      <c r="H142" s="5" t="s">
        <v>491</v>
      </c>
      <c r="I142" s="3" t="s">
        <v>205</v>
      </c>
      <c r="J142" s="11" t="s">
        <v>127</v>
      </c>
      <c r="K142" s="17" t="n">
        <v>11.07568</v>
      </c>
      <c r="L142" s="17" t="n">
        <v>11.07568</v>
      </c>
      <c r="M142" s="3" t="s">
        <v>20</v>
      </c>
      <c r="N142" s="3" t="s">
        <v>112</v>
      </c>
      <c r="O142" s="3" t="s">
        <v>113</v>
      </c>
      <c r="P142" s="12" t="s">
        <v>550</v>
      </c>
    </row>
    <row r="143" spans="1:16" ht="24.75">
      <c r="A143" s="9" t="s">
        <v>492</v>
      </c>
      <c r="B143" s="3" t="s">
        <v>493</v>
      </c>
      <c r="C143" s="5" t="n">
        <v>1.0</v>
      </c>
      <c r="D143" s="6" t="n">
        <v>24.33</v>
      </c>
      <c r="E143" s="6" t="n">
        <v>24.33</v>
      </c>
      <c r="F143" s="10" t="n">
        <v>69.5</v>
      </c>
      <c r="G143" s="6" t="n">
        <v>69.5</v>
      </c>
      <c r="H143" s="5" t="s">
        <v>494</v>
      </c>
      <c r="I143" s="3" t="s">
        <v>55</v>
      </c>
      <c r="J143" s="11" t="s">
        <v>63</v>
      </c>
      <c r="K143" s="17" t="n">
        <v>10.936335</v>
      </c>
      <c r="L143" s="17" t="n">
        <v>10.936335</v>
      </c>
      <c r="M143" s="3" t="s">
        <v>20</v>
      </c>
      <c r="N143" s="3" t="s">
        <v>95</v>
      </c>
      <c r="O143" s="3" t="s">
        <v>248</v>
      </c>
      <c r="P143" s="12" t="s">
        <v>550</v>
      </c>
    </row>
    <row r="144" spans="1:16" ht="24.75">
      <c r="A144" s="9" t="s">
        <v>495</v>
      </c>
      <c r="B144" s="3" t="s">
        <v>496</v>
      </c>
      <c r="C144" s="5" t="n">
        <v>1.0</v>
      </c>
      <c r="D144" s="6" t="n">
        <v>24.33</v>
      </c>
      <c r="E144" s="6" t="n">
        <v>24.33</v>
      </c>
      <c r="F144" s="10" t="n">
        <v>69.5</v>
      </c>
      <c r="G144" s="6" t="n">
        <v>69.5</v>
      </c>
      <c r="H144" s="5" t="s">
        <v>497</v>
      </c>
      <c r="I144" s="3" t="s">
        <v>498</v>
      </c>
      <c r="J144" s="11" t="s">
        <v>67</v>
      </c>
      <c r="K144" s="17" t="n">
        <v>10.936335</v>
      </c>
      <c r="L144" s="17" t="n">
        <v>10.936335</v>
      </c>
      <c r="M144" s="3" t="s">
        <v>20</v>
      </c>
      <c r="N144" s="3" t="s">
        <v>95</v>
      </c>
      <c r="O144" s="3" t="s">
        <v>298</v>
      </c>
      <c r="P144" s="12" t="s">
        <v>550</v>
      </c>
    </row>
    <row r="145" spans="1:16">
      <c r="A145" s="9" t="s">
        <v>499</v>
      </c>
      <c r="B145" s="3" t="s">
        <v>500</v>
      </c>
      <c r="C145" s="5" t="n">
        <v>1.0</v>
      </c>
      <c r="D145" s="6" t="n">
        <v>24.32</v>
      </c>
      <c r="E145" s="6" t="n">
        <v>24.32</v>
      </c>
      <c r="F145" s="10" t="n">
        <v>69.5</v>
      </c>
      <c r="G145" s="6" t="n">
        <v>69.5</v>
      </c>
      <c r="H145" s="5" t="s">
        <v>501</v>
      </c>
      <c r="I145" s="3" t="s">
        <v>198</v>
      </c>
      <c r="J145" s="11" t="s">
        <v>67</v>
      </c>
      <c r="K145" s="17" t="n">
        <v>10.931840000000001</v>
      </c>
      <c r="L145" s="17" t="n">
        <v>10.931840000000001</v>
      </c>
      <c r="M145" s="3" t="s">
        <v>20</v>
      </c>
      <c r="N145" s="3" t="s">
        <v>83</v>
      </c>
      <c r="O145" s="3" t="s">
        <v>84</v>
      </c>
      <c r="P145" s="12" t="s">
        <v>550</v>
      </c>
    </row>
    <row r="146" spans="1:16">
      <c r="A146" s="9" t="s">
        <v>502</v>
      </c>
      <c r="B146" s="3" t="s">
        <v>503</v>
      </c>
      <c r="C146" s="5" t="n">
        <v>1.0</v>
      </c>
      <c r="D146" s="6" t="n">
        <v>22.94</v>
      </c>
      <c r="E146" s="6" t="n">
        <v>22.94</v>
      </c>
      <c r="F146" s="10" t="n">
        <v>69.5</v>
      </c>
      <c r="G146" s="6" t="n">
        <v>69.5</v>
      </c>
      <c r="H146" s="5" t="s">
        <v>504</v>
      </c>
      <c r="I146" s="3" t="s">
        <v>55</v>
      </c>
      <c r="J146" s="11" t="s">
        <v>127</v>
      </c>
      <c r="K146" s="17" t="n">
        <v>10.31153</v>
      </c>
      <c r="L146" s="17" t="n">
        <v>10.31153</v>
      </c>
      <c r="M146" s="3" t="s">
        <v>20</v>
      </c>
      <c r="N146" s="3" t="s">
        <v>95</v>
      </c>
      <c r="O146" s="3" t="s">
        <v>298</v>
      </c>
      <c r="P146" s="12" t="s">
        <v>550</v>
      </c>
    </row>
    <row r="147" spans="1:16" ht="24.75">
      <c r="A147" s="9" t="s">
        <v>505</v>
      </c>
      <c r="B147" s="3" t="s">
        <v>506</v>
      </c>
      <c r="C147" s="5" t="n">
        <v>1.0</v>
      </c>
      <c r="D147" s="6" t="n">
        <v>22.88</v>
      </c>
      <c r="E147" s="6" t="n">
        <v>22.88</v>
      </c>
      <c r="F147" s="10" t="n">
        <v>58.0</v>
      </c>
      <c r="G147" s="6" t="n">
        <v>58.0</v>
      </c>
      <c r="H147" s="5" t="s">
        <v>507</v>
      </c>
      <c r="I147" s="3" t="s">
        <v>462</v>
      </c>
      <c r="J147" s="11" t="s">
        <v>135</v>
      </c>
      <c r="K147" s="17" t="n">
        <v>10.28456</v>
      </c>
      <c r="L147" s="17" t="n">
        <v>10.28456</v>
      </c>
      <c r="M147" s="3" t="s">
        <v>20</v>
      </c>
      <c r="N147" s="3" t="s">
        <v>72</v>
      </c>
      <c r="O147" s="3" t="s">
        <v>73</v>
      </c>
      <c r="P147" s="12" t="s">
        <v>550</v>
      </c>
    </row>
    <row r="148" spans="1:16" ht="24.75">
      <c r="A148" s="9" t="s">
        <v>508</v>
      </c>
      <c r="B148" s="3" t="s">
        <v>509</v>
      </c>
      <c r="C148" s="5" t="n">
        <v>1.0</v>
      </c>
      <c r="D148" s="6" t="n">
        <v>22.24</v>
      </c>
      <c r="E148" s="6" t="n">
        <v>22.24</v>
      </c>
      <c r="F148" s="10" t="n">
        <v>69.5</v>
      </c>
      <c r="G148" s="6" t="n">
        <v>69.5</v>
      </c>
      <c r="H148" s="5" t="s">
        <v>510</v>
      </c>
      <c r="I148" s="3" t="s">
        <v>88</v>
      </c>
      <c r="J148" s="11" t="s">
        <v>82</v>
      </c>
      <c r="K148" s="17" t="n">
        <v>9.99688</v>
      </c>
      <c r="L148" s="17" t="n">
        <v>9.99688</v>
      </c>
      <c r="M148" s="3" t="s">
        <v>20</v>
      </c>
      <c r="N148" s="3" t="s">
        <v>83</v>
      </c>
      <c r="O148" s="3" t="s">
        <v>84</v>
      </c>
      <c r="P148" s="12" t="s">
        <v>550</v>
      </c>
    </row>
    <row r="149" spans="1:16">
      <c r="A149" s="9" t="s">
        <v>511</v>
      </c>
      <c r="B149" s="3" t="s">
        <v>512</v>
      </c>
      <c r="C149" s="5" t="n">
        <v>1.0</v>
      </c>
      <c r="D149" s="6" t="n">
        <v>20.85</v>
      </c>
      <c r="E149" s="6" t="n">
        <v>20.85</v>
      </c>
      <c r="F149" s="10" t="n">
        <v>69.5</v>
      </c>
      <c r="G149" s="6" t="n">
        <v>69.5</v>
      </c>
      <c r="H149" s="5" t="s">
        <v>513</v>
      </c>
      <c r="I149" s="3" t="s">
        <v>111</v>
      </c>
      <c r="J149" s="11" t="s">
        <v>135</v>
      </c>
      <c r="K149" s="17" t="n">
        <v>9.372075</v>
      </c>
      <c r="L149" s="17" t="n">
        <v>9.372075</v>
      </c>
      <c r="M149" s="3" t="s">
        <v>20</v>
      </c>
      <c r="N149" s="3" t="s">
        <v>95</v>
      </c>
      <c r="O149" s="3" t="s">
        <v>96</v>
      </c>
      <c r="P149" s="12" t="s">
        <v>550</v>
      </c>
    </row>
    <row r="150" spans="1:16" ht="24.75">
      <c r="A150" s="9" t="s">
        <v>514</v>
      </c>
      <c r="B150" s="3" t="s">
        <v>515</v>
      </c>
      <c r="C150" s="5" t="n">
        <v>1.0</v>
      </c>
      <c r="D150" s="6" t="n">
        <v>20.85</v>
      </c>
      <c r="E150" s="6" t="n">
        <v>20.85</v>
      </c>
      <c r="F150" s="10" t="n">
        <v>69.5</v>
      </c>
      <c r="G150" s="6" t="n">
        <v>69.5</v>
      </c>
      <c r="H150" s="5" t="s">
        <v>516</v>
      </c>
      <c r="I150" s="3" t="s">
        <v>194</v>
      </c>
      <c r="J150" s="11" t="s">
        <v>82</v>
      </c>
      <c r="K150" s="17" t="n">
        <v>9.372075</v>
      </c>
      <c r="L150" s="17" t="n">
        <v>9.372075</v>
      </c>
      <c r="M150" s="3" t="s">
        <v>20</v>
      </c>
      <c r="N150" s="3" t="s">
        <v>95</v>
      </c>
      <c r="O150" s="3" t="s">
        <v>96</v>
      </c>
      <c r="P150" s="12" t="s">
        <v>550</v>
      </c>
    </row>
    <row r="151" spans="1:16" ht="24.75">
      <c r="A151" s="9" t="s">
        <v>517</v>
      </c>
      <c r="B151" s="3" t="s">
        <v>518</v>
      </c>
      <c r="C151" s="5" t="n">
        <v>2.0</v>
      </c>
      <c r="D151" s="6" t="n">
        <v>20.85</v>
      </c>
      <c r="E151" s="6" t="n">
        <v>41.7</v>
      </c>
      <c r="F151" s="10" t="n">
        <v>69.5</v>
      </c>
      <c r="G151" s="6" t="n">
        <v>139.0</v>
      </c>
      <c r="H151" s="5" t="s">
        <v>519</v>
      </c>
      <c r="I151" s="3" t="s">
        <v>498</v>
      </c>
      <c r="J151" s="11" t="s">
        <v>67</v>
      </c>
      <c r="K151" s="17" t="n">
        <v>9.372075</v>
      </c>
      <c r="L151" s="17" t="n">
        <v>18.74415</v>
      </c>
      <c r="M151" s="3" t="s">
        <v>20</v>
      </c>
      <c r="N151" s="3" t="s">
        <v>95</v>
      </c>
      <c r="O151" s="3" t="s">
        <v>96</v>
      </c>
      <c r="P151" s="12" t="s">
        <v>550</v>
      </c>
    </row>
    <row r="152" spans="1:16">
      <c r="A152" s="9" t="s">
        <v>520</v>
      </c>
      <c r="B152" s="3" t="s">
        <v>521</v>
      </c>
      <c r="C152" s="5" t="n">
        <v>1.0</v>
      </c>
      <c r="D152" s="6" t="n">
        <v>20.85</v>
      </c>
      <c r="E152" s="6" t="n">
        <v>20.85</v>
      </c>
      <c r="F152" s="10" t="n">
        <v>69.5</v>
      </c>
      <c r="G152" s="6" t="n">
        <v>69.5</v>
      </c>
      <c r="H152" s="5" t="s">
        <v>513</v>
      </c>
      <c r="I152" s="3" t="s">
        <v>111</v>
      </c>
      <c r="J152" s="11" t="s">
        <v>413</v>
      </c>
      <c r="K152" s="17" t="n">
        <v>9.372075</v>
      </c>
      <c r="L152" s="17" t="n">
        <v>9.372075</v>
      </c>
      <c r="M152" s="3" t="s">
        <v>20</v>
      </c>
      <c r="N152" s="3" t="s">
        <v>95</v>
      </c>
      <c r="O152" s="3" t="s">
        <v>96</v>
      </c>
      <c r="P152" s="12" t="s">
        <v>550</v>
      </c>
    </row>
    <row r="153" spans="1:16" ht="24.75">
      <c r="A153" s="9" t="s">
        <v>522</v>
      </c>
      <c r="B153" s="3" t="s">
        <v>523</v>
      </c>
      <c r="C153" s="5" t="n">
        <v>1.0</v>
      </c>
      <c r="D153" s="6" t="n">
        <v>20.85</v>
      </c>
      <c r="E153" s="6" t="n">
        <v>20.85</v>
      </c>
      <c r="F153" s="10" t="n">
        <v>69.5</v>
      </c>
      <c r="G153" s="6" t="n">
        <v>69.5</v>
      </c>
      <c r="H153" s="5" t="s">
        <v>524</v>
      </c>
      <c r="I153" s="3" t="s">
        <v>160</v>
      </c>
      <c r="J153" s="11" t="s">
        <v>413</v>
      </c>
      <c r="K153" s="17" t="n">
        <v>9.372075</v>
      </c>
      <c r="L153" s="17" t="n">
        <v>9.372075</v>
      </c>
      <c r="M153" s="3" t="s">
        <v>20</v>
      </c>
      <c r="N153" s="3" t="s">
        <v>95</v>
      </c>
      <c r="O153" s="3" t="s">
        <v>96</v>
      </c>
      <c r="P153" s="12" t="s">
        <v>550</v>
      </c>
    </row>
    <row r="154" spans="1:16">
      <c r="A154" s="9" t="s">
        <v>525</v>
      </c>
      <c r="B154" s="3" t="s">
        <v>526</v>
      </c>
      <c r="C154" s="5" t="n">
        <v>1.0</v>
      </c>
      <c r="D154" s="6" t="n">
        <v>20.79</v>
      </c>
      <c r="E154" s="6" t="n">
        <v>20.79</v>
      </c>
      <c r="F154" s="10" t="n">
        <v>59.5</v>
      </c>
      <c r="G154" s="6" t="n">
        <v>59.5</v>
      </c>
      <c r="H154" s="5" t="s">
        <v>527</v>
      </c>
      <c r="I154" s="3" t="s">
        <v>160</v>
      </c>
      <c r="J154" s="11" t="s">
        <v>82</v>
      </c>
      <c r="K154" s="17" t="n">
        <v>9.345105</v>
      </c>
      <c r="L154" s="17" t="n">
        <v>9.345105</v>
      </c>
      <c r="M154" s="3" t="s">
        <v>20</v>
      </c>
      <c r="N154" s="3" t="s">
        <v>83</v>
      </c>
      <c r="O154" s="3" t="s">
        <v>332</v>
      </c>
      <c r="P154" s="12" t="s">
        <v>550</v>
      </c>
    </row>
    <row r="155" spans="1:16">
      <c r="A155" s="9" t="s">
        <v>528</v>
      </c>
      <c r="B155" s="3" t="s">
        <v>529</v>
      </c>
      <c r="C155" s="5" t="n">
        <v>1.0</v>
      </c>
      <c r="D155" s="6" t="n">
        <v>19.36</v>
      </c>
      <c r="E155" s="6" t="n">
        <v>19.36</v>
      </c>
      <c r="F155" s="10" t="n">
        <v>48.0</v>
      </c>
      <c r="G155" s="6" t="n">
        <v>48.0</v>
      </c>
      <c r="H155" s="5" t="s">
        <v>530</v>
      </c>
      <c r="I155" s="3" t="s">
        <v>111</v>
      </c>
      <c r="J155" s="11" t="s">
        <v>63</v>
      </c>
      <c r="K155" s="17" t="n">
        <v>8.70232</v>
      </c>
      <c r="L155" s="17" t="n">
        <v>8.70232</v>
      </c>
      <c r="M155" s="3" t="s">
        <v>20</v>
      </c>
      <c r="N155" s="3" t="s">
        <v>72</v>
      </c>
      <c r="O155" s="3" t="s">
        <v>73</v>
      </c>
      <c r="P155" s="12" t="s">
        <v>550</v>
      </c>
    </row>
    <row r="156" spans="1:16" ht="24.75">
      <c r="A156" s="9" t="s">
        <v>531</v>
      </c>
      <c r="B156" s="3" t="s">
        <v>532</v>
      </c>
      <c r="C156" s="5" t="n">
        <v>1.0</v>
      </c>
      <c r="D156" s="6" t="n">
        <v>17.33</v>
      </c>
      <c r="E156" s="6" t="n">
        <v>17.33</v>
      </c>
      <c r="F156" s="10" t="n">
        <v>49.5</v>
      </c>
      <c r="G156" s="6" t="n">
        <v>49.5</v>
      </c>
      <c r="H156" s="5" t="s">
        <v>533</v>
      </c>
      <c r="I156" s="3" t="s">
        <v>550</v>
      </c>
      <c r="J156" s="11" t="s">
        <v>63</v>
      </c>
      <c r="K156" s="17" t="n">
        <v>7.789835</v>
      </c>
      <c r="L156" s="17" t="n">
        <v>7.789835</v>
      </c>
      <c r="M156" s="3" t="s">
        <v>20</v>
      </c>
      <c r="N156" s="3" t="s">
        <v>95</v>
      </c>
      <c r="O156" s="3" t="s">
        <v>534</v>
      </c>
      <c r="P156" s="12" t="s">
        <v>550</v>
      </c>
    </row>
    <row r="157" spans="1:16" ht="24.75">
      <c r="A157" s="9" t="s">
        <v>535</v>
      </c>
      <c r="B157" s="3" t="s">
        <v>536</v>
      </c>
      <c r="C157" s="5" t="n">
        <v>1.0</v>
      </c>
      <c r="D157" s="6" t="n">
        <v>17.33</v>
      </c>
      <c r="E157" s="6" t="n">
        <v>17.33</v>
      </c>
      <c r="F157" s="10" t="n">
        <v>49.5</v>
      </c>
      <c r="G157" s="6" t="n">
        <v>49.5</v>
      </c>
      <c r="H157" s="5" t="s">
        <v>537</v>
      </c>
      <c r="I157" s="3" t="s">
        <v>134</v>
      </c>
      <c r="J157" s="11" t="s">
        <v>82</v>
      </c>
      <c r="K157" s="17" t="n">
        <v>7.789835</v>
      </c>
      <c r="L157" s="17" t="n">
        <v>7.789835</v>
      </c>
      <c r="M157" s="3" t="s">
        <v>20</v>
      </c>
      <c r="N157" s="3" t="s">
        <v>95</v>
      </c>
      <c r="O157" s="3" t="s">
        <v>538</v>
      </c>
      <c r="P157" s="12" t="s">
        <v>550</v>
      </c>
    </row>
    <row r="158" spans="1:16" ht="24.75">
      <c r="A158" s="9" t="s">
        <v>539</v>
      </c>
      <c r="B158" s="3" t="s">
        <v>540</v>
      </c>
      <c r="C158" s="5" t="n">
        <v>1.0</v>
      </c>
      <c r="D158" s="6" t="n">
        <v>17.33</v>
      </c>
      <c r="E158" s="6" t="n">
        <v>17.33</v>
      </c>
      <c r="F158" s="10" t="n">
        <v>49.5</v>
      </c>
      <c r="G158" s="6" t="n">
        <v>49.5</v>
      </c>
      <c r="H158" s="5" t="s">
        <v>533</v>
      </c>
      <c r="I158" s="3" t="s">
        <v>550</v>
      </c>
      <c r="J158" s="11" t="s">
        <v>135</v>
      </c>
      <c r="K158" s="17" t="n">
        <v>7.789835</v>
      </c>
      <c r="L158" s="17" t="n">
        <v>7.789835</v>
      </c>
      <c r="M158" s="3" t="s">
        <v>20</v>
      </c>
      <c r="N158" s="3" t="s">
        <v>95</v>
      </c>
      <c r="O158" s="3" t="s">
        <v>534</v>
      </c>
      <c r="P158" s="12" t="s">
        <v>550</v>
      </c>
    </row>
    <row r="159" spans="1:16">
      <c r="A159" s="9" t="s">
        <v>541</v>
      </c>
      <c r="B159" s="3" t="s">
        <v>542</v>
      </c>
      <c r="C159" s="5" t="n">
        <v>1.0</v>
      </c>
      <c r="D159" s="6" t="n">
        <v>17.32</v>
      </c>
      <c r="E159" s="6" t="n">
        <v>17.32</v>
      </c>
      <c r="F159" s="10" t="n">
        <v>49.5</v>
      </c>
      <c r="G159" s="6" t="n">
        <v>49.5</v>
      </c>
      <c r="H159" s="5" t="s">
        <v>543</v>
      </c>
      <c r="I159" s="3" t="s">
        <v>77</v>
      </c>
      <c r="J159" s="11" t="s">
        <v>63</v>
      </c>
      <c r="K159" s="17" t="n">
        <v>7.785340000000001</v>
      </c>
      <c r="L159" s="17" t="n">
        <v>7.785340000000001</v>
      </c>
      <c r="M159" s="3" t="s">
        <v>20</v>
      </c>
      <c r="N159" s="3" t="s">
        <v>95</v>
      </c>
      <c r="O159" s="3" t="s">
        <v>248</v>
      </c>
      <c r="P159" s="12" t="s">
        <v>550</v>
      </c>
    </row>
    <row r="160" spans="1:16">
      <c r="A160" s="9" t="s">
        <v>544</v>
      </c>
      <c r="B160" s="3" t="s">
        <v>545</v>
      </c>
      <c r="C160" s="5" t="n">
        <v>1.0</v>
      </c>
      <c r="D160" s="6" t="n">
        <v>17.32</v>
      </c>
      <c r="E160" s="6" t="n">
        <v>17.32</v>
      </c>
      <c r="F160" s="10" t="n">
        <v>49.5</v>
      </c>
      <c r="G160" s="6" t="n">
        <v>49.5</v>
      </c>
      <c r="H160" s="5" t="s">
        <v>546</v>
      </c>
      <c r="I160" s="3" t="s">
        <v>55</v>
      </c>
      <c r="J160" s="11" t="s">
        <v>63</v>
      </c>
      <c r="K160" s="17" t="n">
        <v>7.785340000000001</v>
      </c>
      <c r="L160" s="17" t="n">
        <v>7.785340000000001</v>
      </c>
      <c r="M160" s="3" t="s">
        <v>20</v>
      </c>
      <c r="N160" s="3" t="s">
        <v>83</v>
      </c>
      <c r="O160" s="3" t="s">
        <v>306</v>
      </c>
      <c r="P160" s="12" t="s">
        <v>550</v>
      </c>
    </row>
    <row r="161" spans="1:16" ht="24.75">
      <c r="A161" s="9" t="s">
        <v>547</v>
      </c>
      <c r="B161" s="3" t="s">
        <v>548</v>
      </c>
      <c r="C161" s="5" t="n">
        <v>1.0</v>
      </c>
      <c r="D161" s="6" t="n">
        <v>11.0</v>
      </c>
      <c r="E161" s="6" t="n">
        <v>11.0</v>
      </c>
      <c r="F161" s="10" t="n">
        <v>89.0</v>
      </c>
      <c r="G161" s="6" t="n">
        <v>89.0</v>
      </c>
      <c r="H161" s="5" t="s">
        <v>549</v>
      </c>
      <c r="I161" s="3" t="s">
        <v>48</v>
      </c>
      <c r="J161" s="11" t="s">
        <v>67</v>
      </c>
      <c r="K161" s="17" t="n">
        <v>4.9445</v>
      </c>
      <c r="L161" s="17" t="n">
        <v>4.9445</v>
      </c>
      <c r="M161" s="3" t="s">
        <v>20</v>
      </c>
      <c r="N161" s="3" t="s">
        <v>112</v>
      </c>
      <c r="O161" s="3" t="s">
        <v>113</v>
      </c>
      <c r="P161" s="12" t="s">
        <v>550</v>
      </c>
    </row>
    <row r="162" spans="1:16"/>
    <row r="163" spans="1:16" ht="24.75"/>
    <row r="164" spans="1:16"/>
    <row r="165"/>
  </sheetData>
  <pageMargins left="0.5" right="0.5" top="0.25" bottom="0.25" header="0.3" footer="0.3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BOLDetails1.xls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2015-09-08T03:51:44Z</dcterms:created>
  <dc:creator>Oleg</dc:creator>
  <lastModifiedBy>Oleg</lastModifiedBy>
  <dcterms:modified xsi:type="dcterms:W3CDTF">2015-09-08T03:51:45Z</dcterms:modified>
</coreProperties>
</file>